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82" activeTab="0"/>
  </bookViews>
  <sheets>
    <sheet name="Банковская техника" sheetId="1" r:id="rId1"/>
    <sheet name="Сейфы огнестойкие" sheetId="2" r:id="rId2"/>
    <sheet name="Шкафы Bisley  Aiko" sheetId="3" r:id="rId3"/>
    <sheet name="Шкафы JOMA" sheetId="4" r:id="rId4"/>
    <sheet name="Шкафы" sheetId="5" r:id="rId5"/>
    <sheet name="Шкафы ДиКом" sheetId="6" r:id="rId6"/>
    <sheet name="Верстаки" sheetId="7" r:id="rId7"/>
    <sheet name="Стеллажи усиленные" sheetId="8" r:id="rId8"/>
    <sheet name="Стеллажи палетные" sheetId="9" r:id="rId9"/>
    <sheet name="Стеллажи" sheetId="10" r:id="rId10"/>
    <sheet name="Сейфы отечественные" sheetId="11" r:id="rId11"/>
    <sheet name="Депозитные шкафы" sheetId="12" r:id="rId12"/>
    <sheet name="Устройства клиент оператор" sheetId="13" r:id="rId13"/>
    <sheet name="Бронированные конструкции" sheetId="14" r:id="rId14"/>
    <sheet name="Уничтожители документов" sheetId="15" r:id="rId15"/>
    <sheet name="Скидки" sheetId="16" state="hidden" r:id="rId16"/>
  </sheets>
  <definedNames>
    <definedName name="Aiko_bank">'Скидки'!$B$5</definedName>
    <definedName name="Aiko_diler">'Скидки'!$B$6</definedName>
    <definedName name="Bisley_bank">'Скидки'!$B$7</definedName>
    <definedName name="Bisley_diler">'Скидки'!$B$8</definedName>
    <definedName name="Diplomat_bank">'Скидки'!$B$1</definedName>
    <definedName name="Diplomat_diler">'Скидки'!$B$2</definedName>
    <definedName name="EURO">'Банковская техника'!#REF!</definedName>
    <definedName name="Excel_BuiltIn_Print_Area_10_1">#REF!</definedName>
    <definedName name="Excel_BuiltIn_Print_Area_10_1_1">#REF!</definedName>
    <definedName name="Excel_BuiltIn_Print_Area_10_1_1_1">#REF!</definedName>
    <definedName name="Excel_BuiltIn_Print_Area_10_1_1_1_1">#REF!</definedName>
    <definedName name="Excel_BuiltIn_Print_Area_10_1_1_1_1_1">#REF!</definedName>
    <definedName name="Excel_BuiltIn_Print_Area_13_1">#REF!</definedName>
    <definedName name="Excel_BuiltIn_Print_Area_15_1">'Устройства клиент оператор'!#REF!</definedName>
    <definedName name="Excel_BuiltIn_Print_Area_16_1">'Бронированные конструкции'!#REF!</definedName>
    <definedName name="Excel_BuiltIn_Print_Area_16_1_1">'Бронированные конструкции'!#REF!</definedName>
    <definedName name="Excel_BuiltIn_Print_Area_6_1">'Шкафы ДиКом'!#REF!</definedName>
    <definedName name="Excel_BuiltIn_Print_Area_6_1_1">'Шкафы ДиКом'!#REF!</definedName>
    <definedName name="Excel_BuiltIn_Print_Area_6_1_1_1">'Шкафы ДиКом'!#REF!</definedName>
    <definedName name="Excel_BuiltIn_Print_Area_6_1_1_1_1">'Шкафы ДиКом'!#REF!</definedName>
    <definedName name="Excel_BuiltIn_Print_Area_6_1_1_1_1_1">'Стеллажи'!$A$1:$J$79</definedName>
    <definedName name="Excel_BuiltIn_Print_Area_7_1">'Верстаки'!#REF!</definedName>
    <definedName name="Excel_BuiltIn_Print_Area_7_1_1">'Верстаки'!#REF!</definedName>
    <definedName name="Excel_BuiltIn_Print_Area_7_1_1_1">'Верстаки'!#REF!</definedName>
    <definedName name="Excel_BuiltIn_Print_Area_7_1_1_1_1">'Верстаки'!#REF!</definedName>
    <definedName name="Excel_BuiltIn_Print_Area_7_1_1_1_1_1">'Верстаки'!#REF!</definedName>
    <definedName name="Excel_BuiltIn_Print_Area_7_1_1_1_1_1_1">'Верстаки'!#REF!</definedName>
    <definedName name="Excel_BuiltIn_Print_Area_7_1_1_1_1_1_1_1">'Сейфы отечественные'!$A$1:$J$60</definedName>
    <definedName name="Excel_BuiltIn_Print_Area_8_1">'Стеллажи усиленные'!#REF!</definedName>
    <definedName name="Excel_BuiltIn_Print_Area_8_1_1">'Стеллажи усиленные'!#REF!</definedName>
    <definedName name="Excel_BuiltIn_Print_Area_8_1_1_1">'Стеллажи усиленные'!#REF!</definedName>
    <definedName name="Excel_BuiltIn_Print_Area_9_1">'Стеллажи палетные'!#REF!</definedName>
    <definedName name="Excel_BuiltIn_Print_Area_9_1_1">'Стеллажи палетные'!#REF!</definedName>
    <definedName name="Excel_BuiltIn_Print_Area_9_1_1_1">'Стеллажи палетные'!#REF!</definedName>
    <definedName name="Excel_BuiltIn_Print_Area_9_1_1_1_1">'Стеллажи палетные'!#REF!</definedName>
    <definedName name="Excel_BuiltIn_Print_Area_9_1_1_1_1_1">#REF!</definedName>
    <definedName name="Excel_BuiltIn_Print_Titles_3_1">'Уничтожители документов'!$A$1:$IU$9</definedName>
    <definedName name="HSM_bank">'Скидки'!$B$11</definedName>
    <definedName name="HSM_diler">'Скидки'!$B$12</definedName>
    <definedName name="Joma_bank">'Скидки'!$B$9</definedName>
    <definedName name="Joma_diler">'Скидки'!$B$10</definedName>
    <definedName name="kurs">'Банковская техника'!#REF!</definedName>
    <definedName name="Topaz_bank">'Скидки'!$B$3</definedName>
    <definedName name="Topaz_diler">'Скидки'!$B$4</definedName>
    <definedName name="_xlnm.Print_Titles" localSheetId="0">'Банковская техника'!$1:$8</definedName>
    <definedName name="_xlnm.Print_Titles" localSheetId="1">'Сейфы огнестойкие'!$1:$7</definedName>
    <definedName name="_xlnm.Print_Titles" localSheetId="10">'Сейфы отечественные'!$1:$7</definedName>
    <definedName name="_xlnm.Print_Titles" localSheetId="14">'Уничтожители документов'!$1:$9</definedName>
    <definedName name="_xlnm.Print_Titles" localSheetId="4">'Шкафы'!$1:$12</definedName>
    <definedName name="_xlnm.Print_Titles" localSheetId="2">'Шкафы Bisley  Aiko'!$1:$10</definedName>
    <definedName name="_xlnm.Print_Titles" localSheetId="3">'Шкафы JOMA'!$1:$7</definedName>
    <definedName name="_xlnm.Print_Area" localSheetId="0">'Банковская техника'!$A$1:$F$331</definedName>
    <definedName name="_xlnm.Print_Area" localSheetId="13">'Бронированные конструкции'!$A$1:$J$127</definedName>
    <definedName name="_xlnm.Print_Area" localSheetId="6">'Верстаки'!$A$1:$F$1</definedName>
    <definedName name="_xlnm.Print_Area" localSheetId="11">'Депозитные шкафы'!$A$1:$I$62</definedName>
    <definedName name="_xlnm.Print_Area" localSheetId="1">'Сейфы огнестойкие'!$A$1:$J$118</definedName>
    <definedName name="_xlnm.Print_Area" localSheetId="10">'Сейфы отечественные'!$A$1:$J$61</definedName>
    <definedName name="_xlnm.Print_Area" localSheetId="9">'Стеллажи'!$A$1:$J$90</definedName>
    <definedName name="_xlnm.Print_Area" localSheetId="8">'Стеллажи палетные'!$A$1:$F$1</definedName>
    <definedName name="_xlnm.Print_Area" localSheetId="7">'Стеллажи усиленные'!$A$1:$E$1</definedName>
    <definedName name="_xlnm.Print_Area" localSheetId="14">'Уничтожители документов'!$A$1:$K$123</definedName>
    <definedName name="_xlnm.Print_Area" localSheetId="12">'Устройства клиент оператор'!$A$1:$H$56</definedName>
    <definedName name="_xlnm.Print_Area" localSheetId="4">'Шкафы'!$A$1:$J$90</definedName>
    <definedName name="_xlnm.Print_Area" localSheetId="2">'Шкафы Bisley  Aiko'!$A$1:$J$84</definedName>
    <definedName name="_xlnm.Print_Area" localSheetId="3">'Шкафы JOMA'!$A$1:$J$33</definedName>
    <definedName name="_xlnm.Print_Area" localSheetId="5">'Шкафы ДиКом'!$A$1:$F$1</definedName>
  </definedNames>
  <calcPr fullCalcOnLoad="1"/>
</workbook>
</file>

<file path=xl/sharedStrings.xml><?xml version="1.0" encoding="utf-8"?>
<sst xmlns="http://schemas.openxmlformats.org/spreadsheetml/2006/main" count="4503" uniqueCount="2701">
  <si>
    <t>Скорость -1000-1500 банк/мин., фасовка 1-999, детекция: размера. Емкость подающего кармана 300 банк., приемного 200 банк. Габариты модели: 280*260*250 мм. Вес 7,2 кг.</t>
  </si>
  <si>
    <r>
      <t xml:space="preserve">Billcon 132 SD/UV </t>
    </r>
    <r>
      <rPr>
        <b/>
        <sz val="8"/>
        <rFont val="Times New Roman"/>
        <family val="1"/>
      </rPr>
      <t>(Япония)</t>
    </r>
  </si>
  <si>
    <t>Скорость -1000-1500 банк/мин., фасовка 1-999, детекция: размера+УФ. Емкость подающего кармана 300 банк., приемного 200 банк. Габариты модели: 280*260*250 мм. Вес 7,2 кг.</t>
  </si>
  <si>
    <t>*</t>
  </si>
  <si>
    <r>
      <t xml:space="preserve">Billcon 133 SD/UV/MG </t>
    </r>
    <r>
      <rPr>
        <b/>
        <sz val="8"/>
        <color indexed="8"/>
        <rFont val="Times New Roman"/>
        <family val="1"/>
      </rPr>
      <t>(Япония)</t>
    </r>
  </si>
  <si>
    <t>Скорость -1000-1500 банк/мин., фасовка 1-999, детекция: размера+УФ+магнит. Емкость подающего кармана 300 банк., приемного 200 банк. Габариты модели: 280*260*250 мм.</t>
  </si>
  <si>
    <r>
      <t xml:space="preserve">Billcon 161 UV/IR </t>
    </r>
    <r>
      <rPr>
        <b/>
        <sz val="8"/>
        <color indexed="8"/>
        <rFont val="Times New Roman"/>
        <family val="1"/>
      </rPr>
      <t>(Япония)</t>
    </r>
  </si>
  <si>
    <t>Скорость -1000-1500 банк/мин., фасовка 1-999, детекция: УФ+ИК. Емкость подающего кармана 300 банк., приемного 200 банк. Габариты модели: 280*260*250 мм. Вес 7,2 кг.</t>
  </si>
  <si>
    <r>
      <t xml:space="preserve">GLORY GFB 800 </t>
    </r>
    <r>
      <rPr>
        <b/>
        <sz val="8"/>
        <color indexed="8"/>
        <rFont val="Times New Roman"/>
        <family val="1"/>
      </rPr>
      <t>(Япония)</t>
    </r>
  </si>
  <si>
    <t>Скорость - 500/1000/1500/1800 банк/мин., фасовка 1-999. Детекции размера по длине. Емкость подающего кармана 300банк., приемного 200 банк. Габариты : 275*230*235 мм.</t>
  </si>
  <si>
    <r>
      <t xml:space="preserve">GLORY GFB 832 </t>
    </r>
    <r>
      <rPr>
        <b/>
        <sz val="8"/>
        <color indexed="8"/>
        <rFont val="Times New Roman"/>
        <family val="1"/>
      </rPr>
      <t>(Япония)</t>
    </r>
  </si>
  <si>
    <t>Скорость - 500/1000/1500/1800 банк/мин., фасовка 1-999. Детекции размера по длине+УФ+магнит. Емкость подающего кармана 300банк., приемного 200 банк. Габариты модели: 275*230*235 мм.</t>
  </si>
  <si>
    <t>Сортировщики банкнот</t>
  </si>
  <si>
    <t>Magner 150 Digital RUB (Япония) – поставка по заказу в течение 2 мес.</t>
  </si>
  <si>
    <t>Двухкарманный мини-сортировщик предназначен для пересчета и проверки подлинности российских рублей с определением номинала. Скорость -400/1000/1500банк/мин., фасовка 1-999, детекция: цифровая инфракрасная, цифровая оптическая, 5 магнитных головок, 2 группы ультрафиолетовых датчиков, по размеру. Емкость подающего/приемного кармана 300/ 200 банкнот</t>
  </si>
  <si>
    <t>Запрос</t>
  </si>
  <si>
    <t>Magner 150 Digital (Япония)</t>
  </si>
  <si>
    <t>Двухкарманный мини-сортировщик предназначен для пересчета и проверки подлинности USD,EURO,RUR с определением номинала. Скорость -400/1000/1500банк/мин., фасовка 1-999, детекция: цифровая инфракрасная, цифровая оптическая, 5 магнитных головок, 2 группы ультрафиолетовых датчиков, по размеру. Емкость подающего/приемного кармана 300/ 200 банкнот</t>
  </si>
  <si>
    <t>руб</t>
  </si>
  <si>
    <t>Magner 100 Digital (Япония)</t>
  </si>
  <si>
    <t>Однокарманный мини-сортировщик предназначен для пересчета и проверки подлинности USD,EURO,RUR с определением номинала. Скорость -1100 банк/мин., фасовка 1-999, детекция: ультрафиолетовая, инфракрасная, магнитные метки, датчик изображения, датчик цвета, по размеру. Емкость подающего/приемного кармана 500/ 200 банкнот</t>
  </si>
  <si>
    <r>
      <t xml:space="preserve">Magner 350 (Япония) </t>
    </r>
    <r>
      <rPr>
        <b/>
        <sz val="9"/>
        <color indexed="10"/>
        <rFont val="Times New Roman"/>
        <family val="1"/>
      </rPr>
      <t>NEW!!!</t>
    </r>
  </si>
  <si>
    <t>Shinwoo SB-1050 RUB (Ю.Корея)</t>
  </si>
  <si>
    <t>2-х карманный мини-сортировщик банкнот, работа с российскими рублями, датчики: UV-3х канальный, IR и MG-по ширине банкноты. Емкость подающего кармана 500 банк., приемного кармана 200 банк. Габариты: 280х 271х261 мм. Вес 8 кг.</t>
  </si>
  <si>
    <t>Shinwoo SB-1050 USD/EUR/RUB (Ю.Корея)</t>
  </si>
  <si>
    <t>2-х карманный мини-сортировщик банкнот, работа с 3-мя валютами, датчики: UV-3х канальный, IR и MG-по ширине банкноты. Емкость подающего кармана 500 банк., приемного кармана 200 банк. Габариты: 280х 271х261 мм. Вес 8 кг.</t>
  </si>
  <si>
    <t>Shinwoo SB-1100 RUB (Ю.Корея)</t>
  </si>
  <si>
    <t>2-х карманный мини-сортировщик банкнот, работа с рублями РФ, датчики: UV-3х канальный, IR и MG-по ширине банкноты. Емкость подающего кармана 500 банк., приемного/реджект кармана 200/70 банк. Габариты: 312*321*289 мм. Вес 16 кг.</t>
  </si>
  <si>
    <t>Shinwoo SB-1100 USD/EUR/RUB (Ю.Корея)</t>
  </si>
  <si>
    <t>2-х карманный мини-сортировщик банкнот, работа с 3-мя валютами, датчики: UV-3х канальный, IR и MG-по ширине банкноты. Емкость подающего кармана 500 банк., приемного/реджект кармана 200/70 банк. Габариты: 312*321*289 мм. Вес 16 кг.</t>
  </si>
  <si>
    <t>SBM SB-2000 USD/EUR/RUB (Ю.Корея)</t>
  </si>
  <si>
    <r>
      <t>Рекомендован ЦБ РФ!</t>
    </r>
    <r>
      <rPr>
        <sz val="9"/>
        <rFont val="Times New Roman"/>
        <family val="1"/>
      </rPr>
      <t xml:space="preserve"> 2-х карманный мини-сортировщик банкнот, работа с 3-мя валютами, датчики: UV-3х канальный, IR и MG, образа, размера, проверка состояния, года эмиссии. Емкость подающего кармана 500 банк., приемного/реджект кармана 200/70 банк. Габариты: 312*321*289 мм. Вес 12 кг.</t>
    </r>
  </si>
  <si>
    <t>MSD 1000 (Ю.Корея)</t>
  </si>
  <si>
    <t>Двухкарманный мини-сортировщик предназначен для пересчета и проверки подлинности USD,EURO,RUR с определением номинала и года эмиссии. Графический LCD дисплей. Скорость 1000 банк/мин., фасовка 1-999, детекция: инфракрасная, оптическая, магнитная, ультрафиолетовая UV и UVFL, размер, водяные знаки (для RUR). Емкость подающего/приемного/реджект карманов 800/ 250/100 банкнот</t>
  </si>
  <si>
    <t>Kisan NEWTON RUB (Ю.Корея)</t>
  </si>
  <si>
    <t>Карманы 1+1, Сортировщик Рублей РФ. Проверка 4-х машиночитаемых признаков. Емкость подающего кармана 600 банк., приемного/реджект кармана 200/100 банк. Скорость обработки 1000/800/400 банкнот/в минуту. Габариты: 314х310х288 мм. Вес 10 кг.</t>
  </si>
  <si>
    <t>Kisan NEWTON Multi (Ю.Корея)</t>
  </si>
  <si>
    <t>Карманы 1+1, Сортировщик Рублей РФ, USD, EURO. Проверка 4-х машиночитаемых признаков. Емкость подающего кармана 600 банк., приемного/реджект кармана 200/100 банк. Скорость обработки 1000/800/400 банкнот/в минуту. Габариты: 314х310х288 мм. Вес 10 кг.</t>
  </si>
  <si>
    <t>Kisan NEWTON F RUB (Ю.Корея)</t>
  </si>
  <si>
    <r>
      <t xml:space="preserve">Рекомендован ЦБ РФ! </t>
    </r>
    <r>
      <rPr>
        <sz val="9"/>
        <rFont val="Times New Roman"/>
        <family val="1"/>
      </rPr>
      <t>Карманы 1+1, Сортировщик Рублей РФ. Проверка 4-х машиночитаемых признаков. Сортировка по ветхости. Емкость подающего кармана 600 банк., приемного/реджект кармана 200/100 банк. Скорость обработки 1000/800/400 банкнот/в минуту. Габариты: 314х310х288 мм. Вес 10 кг.</t>
    </r>
  </si>
  <si>
    <t>Kisan NEWTON F 3 Multi (Ю.Корея)</t>
  </si>
  <si>
    <r>
      <t xml:space="preserve">Рекомендован ЦБ РФ! </t>
    </r>
    <r>
      <rPr>
        <sz val="9"/>
        <rFont val="Times New Roman"/>
        <family val="1"/>
      </rPr>
      <t>Карманы 1+1, Сортировщик Рублей РФ, USD, EURO. Проверка 4-х машиночитаемых признаков. Сортировка по ветхости. Емкость подающего кармана 600 банк., приемного/реджект кармана 200/100 банк. Скорость обработки 1000/800/400 банкнот/в минуту. Габариты: 314х310х288 мм. Вес 10 кг.</t>
    </r>
  </si>
  <si>
    <t>Kisan NEWTON F 7 Multi (Ю.Корея)</t>
  </si>
  <si>
    <r>
      <t xml:space="preserve">Рекомендован ЦБ РФ! </t>
    </r>
    <r>
      <rPr>
        <sz val="9"/>
        <rFont val="Times New Roman"/>
        <family val="1"/>
      </rPr>
      <t>Карманы 1+1, Сортировщик 7 валют. Проверка 4-х машиночитаемых признаков. Сортировка по ветхости. Емкость подающего кармана 600 банк., приемного/реджект кармана 200/100 банк. Скорость обработки 1000/800/400 банкнот/в минуту. Габариты: 314х310х288 мм. Вес 10 кг.</t>
    </r>
  </si>
  <si>
    <r>
      <t xml:space="preserve">Нумерон-С, тип Д (Германия) </t>
    </r>
    <r>
      <rPr>
        <b/>
        <sz val="9"/>
        <color indexed="10"/>
        <rFont val="Times New Roman"/>
        <family val="1"/>
      </rPr>
      <t>Супер цена!!!</t>
    </r>
  </si>
  <si>
    <t>Настольный сортировщик банкнот. Пересчет банкнот, определение подлинности, проверка магнитной, ультрафиолетовой и инфракрасной защиты; сортировка по положению, номиналу. Скорость обработки до 72000 банкнот в час. Габариты (ДхВхШ):450х510х360 мм. Вес 25 кг.</t>
  </si>
  <si>
    <r>
      <t xml:space="preserve">Нумерон-ДУ (Германия) </t>
    </r>
    <r>
      <rPr>
        <b/>
        <sz val="9"/>
        <color indexed="10"/>
        <rFont val="Times New Roman"/>
        <family val="1"/>
      </rPr>
      <t>Супер цена!!!</t>
    </r>
  </si>
  <si>
    <t>Пересчет и проверка подлинности, проверка магнитной, ультрафиолетовой и инфракрасной защиты, проверка подлинности долларов США (определяет “суперподделки”), одновременная обработка нескольких валют; сортировка по положению, номиналу. Скорость обработки до 72000 банкнот в час. Габариты (ДхВхШ):450х510х360 мм. Вес 25 кг.</t>
  </si>
  <si>
    <r>
      <t xml:space="preserve">Нумерон-С, тип Ф (Германия) </t>
    </r>
    <r>
      <rPr>
        <b/>
        <sz val="9"/>
        <color indexed="10"/>
        <rFont val="Times New Roman"/>
        <family val="1"/>
      </rPr>
      <t>Супер цена!!!</t>
    </r>
  </si>
  <si>
    <r>
      <t>Рекомендован ЦБ РФ!</t>
    </r>
    <r>
      <rPr>
        <sz val="9"/>
        <rFont val="Times New Roman"/>
        <family val="1"/>
      </rPr>
      <t>Настольный сортировщик банкнот. Пересчет банкнот, определение подлинности, проверка магнитной, ультрафиолетовой и инфракрасной защиты; сортировка по положению, номиналу, состоянию; сортировка по загрязнению. Скорость обработки до 72000 банкнот в час. Габариты (ДхВхШ):450х510х360мм. Вес25кг.</t>
    </r>
  </si>
  <si>
    <r>
      <t xml:space="preserve">BPS-204 (Германия) </t>
    </r>
    <r>
      <rPr>
        <b/>
        <sz val="9"/>
        <color indexed="10"/>
        <rFont val="Times New Roman"/>
        <family val="1"/>
      </rPr>
      <t>Супер цена!!!</t>
    </r>
  </si>
  <si>
    <r>
      <t xml:space="preserve">Рекомендован ЦБ РФ! </t>
    </r>
    <r>
      <rPr>
        <sz val="9"/>
        <rFont val="Times New Roman"/>
        <family val="1"/>
      </rPr>
      <t>Полнофункциональный модульный сортировщик банкнот. Пересчет банкнот, определение подлинности. Сортировка по состоянию: формат, загнутые углы, разрывы, отверстия, клеящая лента, номинал, ориентация, пятна и грязь, годность для банкоматов. 4 кармана по 100 банкнот. Карман отбраковки на 200 банкнот. Загрузка 500 банкнот. Габариты (ДхШхВ): 1200х500х600 мм. Вес 100 кг.</t>
    </r>
  </si>
  <si>
    <r>
      <t xml:space="preserve">BPS-208 (Германия) </t>
    </r>
    <r>
      <rPr>
        <b/>
        <sz val="9"/>
        <color indexed="10"/>
        <rFont val="Times New Roman"/>
        <family val="1"/>
      </rPr>
      <t>Супер цена!!!</t>
    </r>
  </si>
  <si>
    <r>
      <t xml:space="preserve">Рекомендован ЦБ РФ! </t>
    </r>
    <r>
      <rPr>
        <sz val="9"/>
        <rFont val="Times New Roman"/>
        <family val="1"/>
      </rPr>
      <t>Полнофункциональный модульный сортировщик банкнот. Пересчет банкнот, определение подлинности. Сортировка по состоянию: формат, загнутые углы, разрывы, отверстия, клеящая лента, номинал, ориентация, пятна и грязь, годность для банкоматов. 8 карманов по 100 банкнот. Карман отбраковки на 200 банкнот. Загрузка 500 банкнот. Габариты (ДхШхВ): 1500х500х600 мм. Вес 120 кг.</t>
    </r>
  </si>
  <si>
    <t>BPS-212 (Германия)</t>
  </si>
  <si>
    <r>
      <t xml:space="preserve">Рекомендован ЦБ РФ! </t>
    </r>
    <r>
      <rPr>
        <sz val="9"/>
        <rFont val="Times New Roman"/>
        <family val="1"/>
      </rPr>
      <t>Полнофункциональный модульный сортировщик банкнот. Пересчет банкнот, определение подлинности. Сортировка по состоянию: формат, загнутые углы, разрывы, отверстия, клеящая лента, номинал, ориентация, пятна и грязь, годность для банкоматов. 12 карманов по 100 банкнот. Карман отбраковки на 200 банкнот. Загрузка 500 банкнот. Габариты (ДхШхВ): 1800х500х600 мм. Вес 140 кг.</t>
    </r>
  </si>
  <si>
    <t>De La Rue Cobra 4004 RUB (Англия)</t>
  </si>
  <si>
    <r>
      <t xml:space="preserve">Рекомендован ЦБ РФ! </t>
    </r>
    <r>
      <rPr>
        <sz val="9"/>
        <rFont val="Times New Roman"/>
        <family val="1"/>
      </rPr>
      <t xml:space="preserve">Карманы 4+1, Сортировщик Рублей РФ. Проверка 4-х машиночитаемых признаков. Сортировка по ветхости. </t>
    </r>
    <r>
      <rPr>
        <sz val="9"/>
        <color indexed="8"/>
        <rFont val="Times New Roman"/>
        <family val="1"/>
      </rPr>
      <t>Рисунок+ИК+загрязнения, Толщина, Хрусткость, детекция дыр и надрывов, мини УФ, двойной детектор магнитных чернил и магнитной нити. Емкость подающего кармана 1000 банк., приемного/реджект кармана 200/200 банк. Скорость обработки 720 банкнот/мин. Габариты: 1250*580*650 мм. Вес 120 кг.</t>
    </r>
  </si>
  <si>
    <t>BPH</t>
  </si>
  <si>
    <t>De La Rue Cobra 4004 RUB, EUR, USD (Англия)</t>
  </si>
  <si>
    <r>
      <t xml:space="preserve">Рекомендован ЦБ РФ! </t>
    </r>
    <r>
      <rPr>
        <sz val="9"/>
        <rFont val="Times New Roman"/>
        <family val="1"/>
      </rPr>
      <t xml:space="preserve">Карманы 4+1, Сортировщик Рублей РФ, долларов США, ЕВРО. Проверка 4-х машиночитаемых признаков. Сортировка по ветхости. </t>
    </r>
    <r>
      <rPr>
        <sz val="9"/>
        <color indexed="8"/>
        <rFont val="Times New Roman"/>
        <family val="1"/>
      </rPr>
      <t>Рисунок+ИК+загрязнения, Толщина, Хрусткость, детекция дыр и надрывов, мини УФ, двойной детектор магнитных чернил и магнитной нити. Емкость подающего кармана 1000 банк., приемного/реджект кармана 200/200 банк. Скорость обработки 720 банкнот/мин. Габариты: 1250*580*650 мм. Вес 120 кг.</t>
    </r>
  </si>
  <si>
    <t>Talaris (De La Rue) Nvision (Англия)</t>
  </si>
  <si>
    <r>
      <t xml:space="preserve">GLORY USF 100 RUB </t>
    </r>
    <r>
      <rPr>
        <b/>
        <sz val="8"/>
        <color indexed="8"/>
        <rFont val="Times New Roman"/>
        <family val="1"/>
      </rPr>
      <t xml:space="preserve">(Япония) </t>
    </r>
    <r>
      <rPr>
        <b/>
        <sz val="8"/>
        <color indexed="10"/>
        <rFont val="Times New Roman"/>
        <family val="1"/>
      </rPr>
      <t>NEW!!!</t>
    </r>
  </si>
  <si>
    <r>
      <t xml:space="preserve">GLORY USF 100 MC </t>
    </r>
    <r>
      <rPr>
        <b/>
        <sz val="8"/>
        <color indexed="8"/>
        <rFont val="Times New Roman"/>
        <family val="1"/>
      </rPr>
      <t xml:space="preserve">(Япония) </t>
    </r>
    <r>
      <rPr>
        <b/>
        <sz val="8"/>
        <color indexed="10"/>
        <rFont val="Times New Roman"/>
        <family val="1"/>
      </rPr>
      <t>NEW!!!</t>
    </r>
  </si>
  <si>
    <r>
      <t xml:space="preserve">GLORY GFS 120 </t>
    </r>
    <r>
      <rPr>
        <b/>
        <sz val="8"/>
        <color indexed="8"/>
        <rFont val="Times New Roman"/>
        <family val="1"/>
      </rPr>
      <t xml:space="preserve">(Япония) </t>
    </r>
    <r>
      <rPr>
        <b/>
        <sz val="8"/>
        <color indexed="10"/>
        <rFont val="Times New Roman"/>
        <family val="1"/>
      </rPr>
      <t>NEW!!!</t>
    </r>
  </si>
  <si>
    <r>
      <t xml:space="preserve">GLORY GFR 220 </t>
    </r>
    <r>
      <rPr>
        <b/>
        <sz val="8"/>
        <color indexed="8"/>
        <rFont val="Times New Roman"/>
        <family val="1"/>
      </rPr>
      <t>(Япония)</t>
    </r>
  </si>
  <si>
    <t>Мини-Сортировщик. Скорость - 1000 банк/мин., фасовка 1-999. Детекции: двенадцатисегментный магнитный датчик+линейный сенсор. Емкость подающего кармана 500 банк., приемного/реджект кармана 200/100 банк. Габариты модели: 340*335*345 мм. Вес 13,5 кг.</t>
  </si>
  <si>
    <r>
      <t xml:space="preserve">GLORY GFR 220 MC </t>
    </r>
    <r>
      <rPr>
        <b/>
        <sz val="8"/>
        <color indexed="8"/>
        <rFont val="Times New Roman"/>
        <family val="1"/>
      </rPr>
      <t>(Япония)</t>
    </r>
  </si>
  <si>
    <t>Мультивалютный (USD, EURO, RUR) мини-сортировщик. Скорость - 1000 банк/мин., фасовка 1-999. Детекции: двенадцатисегментный магнитный датчик+линейный сенсор. Емкость подающего кармана 500 банк., приемного/реджект кармана 200/100 банк. Габариты: 340*335*345 мм. Вес 13,5 кг.</t>
  </si>
  <si>
    <r>
      <t xml:space="preserve">GLORY UW-500 </t>
    </r>
    <r>
      <rPr>
        <b/>
        <sz val="8"/>
        <color indexed="8"/>
        <rFont val="Times New Roman"/>
        <family val="1"/>
      </rPr>
      <t>(Япония)</t>
    </r>
  </si>
  <si>
    <t>Одновалютный (RUR) сортировщик банкнот. 4 кармана+reject. Скорость сортировки 720 банк/мин., фасовка 1-999. Детекции: магнитная, ИК, УФ, оптический контроль образа и размеров. По номиналу, ориентации, году эмиссии; ветхости, счет смешанной пачки. Емкость подающего кармана 1000 банк., приемного/реджект кармана 500/до150 банк. Габариты: 600х445х600 мм. Вес 80 кг.</t>
  </si>
  <si>
    <r>
      <t xml:space="preserve">GLORY UW-500 MC </t>
    </r>
    <r>
      <rPr>
        <b/>
        <sz val="8"/>
        <color indexed="8"/>
        <rFont val="Times New Roman"/>
        <family val="1"/>
      </rPr>
      <t>(Япония)</t>
    </r>
  </si>
  <si>
    <t>Мультивалютный (USD, EURO, RUR) сортировщик банкнот. 4 кармана+reject. Скорость сортировки 720 банк/мин., фасовка 1-999. Детекции: магнитная, ИК, УФ, оптический контроль образа и размеров. По номиналу, ориентации, году эмиссии; ветхости, счет смешанной пачки. Емкость подающего кармана 1000 банк., приемного/реджект кармана 500/до150 банк. Габариты: 600х445х600 мм. Вес 80 кг.</t>
  </si>
  <si>
    <r>
      <t xml:space="preserve">GLORY UW-500 LONG </t>
    </r>
    <r>
      <rPr>
        <b/>
        <sz val="8"/>
        <color indexed="8"/>
        <rFont val="Times New Roman"/>
        <family val="1"/>
      </rPr>
      <t>(Япония)</t>
    </r>
  </si>
  <si>
    <r>
      <t xml:space="preserve">GLORY UW-500 LONG MC </t>
    </r>
    <r>
      <rPr>
        <b/>
        <sz val="8"/>
        <color indexed="8"/>
        <rFont val="Times New Roman"/>
        <family val="1"/>
      </rPr>
      <t>(Япония)</t>
    </r>
  </si>
  <si>
    <t>Laurel K4 RUB (Япония)</t>
  </si>
  <si>
    <r>
      <t xml:space="preserve">Рекомендован ЦБ РФ! </t>
    </r>
    <r>
      <rPr>
        <sz val="9"/>
        <rFont val="Times New Roman"/>
        <family val="1"/>
      </rPr>
      <t>Карманы 4+1, Сортировщик Рублей РФ. Проверка 4-х машиночитаемых признаков. Сортировка по ветхости. Датчики скотча и загрязнений. Емкость подающего кармана 1000 банк., приемного/реджект кармана 200/200 банк. Скорость обработки 900 банкнот/минута. Габариты: 700*400*700 мм. Вес 90 кг.</t>
    </r>
  </si>
  <si>
    <t>Laurel K4 EUR/USD/RUB (Япония)</t>
  </si>
  <si>
    <r>
      <t xml:space="preserve">Рекомендован ЦБ РФ! </t>
    </r>
    <r>
      <rPr>
        <sz val="9"/>
        <rFont val="Times New Roman"/>
        <family val="1"/>
      </rPr>
      <t>Карманы 4+1, Сортировщик RUB/USD/EUR. Проверка 4-х машиночитаемых признаков. Сортировка по ветхости. Датчики скотча и загрязнений. Емкость подающего кармана 1000 банк., приемного/реджект кармана 200/200 банк. Скорость обработки 900 банкнот/минута. Габариты: 700*400*700 мм. Вес 90 кг.</t>
    </r>
  </si>
  <si>
    <t>Laurel K4+4 (K8) EUR/USD/RUB (Япония)</t>
  </si>
  <si>
    <r>
      <t xml:space="preserve">Рекомендован ЦБ РФ! </t>
    </r>
    <r>
      <rPr>
        <sz val="9"/>
        <rFont val="Times New Roman"/>
        <family val="1"/>
      </rPr>
      <t>Карманы 8+1, Сортировщик RUB/USD/EUR. Проверка 4-х машиночитаемых признаков. Сортировка по ветхости. Датчики скотча и загрязнений. Емкость подающего кармана 1000 банк., приемного/реджект кармана 200/200 банк. Скорость обработки 900 банкнот/минута. Габариты: 960*400*700 мм. Вес 120 кг.</t>
    </r>
  </si>
  <si>
    <t>Счетчики монет</t>
  </si>
  <si>
    <t>DoCash 903 (Тайвань)</t>
  </si>
  <si>
    <t>Скорость -1600 монет/мин., емкость загруз. бункера - 1500 монет, размер фасовки 1-9999, выносной дисплей Габариты модели: 240*400*185 мм. Вес 8 кг.</t>
  </si>
  <si>
    <t>DoCash 923 (Тайвань)</t>
  </si>
  <si>
    <t xml:space="preserve">Magner 926 </t>
  </si>
  <si>
    <t>Скорость -2300 монет/мин., емкость загруз. бункера - 4300 монет, размер фасовки 1-9999. Габариты модели: 270*235*362 мм. Вес 11 кг.</t>
  </si>
  <si>
    <t>Scan Coin 303 (Швеция)</t>
  </si>
  <si>
    <t>Скорость -2700 монет/мин., емкость загруз. бункера - 1700 монет, размер фасовки 1-9999. Габариты модели: 220*370*165 мм. Вес 8,4 кг.</t>
  </si>
  <si>
    <t>Scan Coin 313 (Швеция)</t>
  </si>
  <si>
    <t>Скорость -2700мон/мин., емкость загруз. бункера - 3000 монет, размер фасовки 1-9999. Габариты модели: 260*370*315 мм. Вес 11,6 кг.</t>
  </si>
  <si>
    <t>Scan Coin 3003 (Швеция)</t>
  </si>
  <si>
    <t>Скорость -3500 монет/мин., емкость загруз. бункера - 4500 монет, размер фасовки 1-10099. Два выхода для монет. Габариты модели: 295*595*245 мм. Вес 17 кг. Предназначен для большого объема монет.</t>
  </si>
  <si>
    <t>Лоток СН 45 (Швеция)</t>
  </si>
  <si>
    <t>Загрузочное устройство на 4500 монет к Scan Coin 3003</t>
  </si>
  <si>
    <t>Сортировщики монет</t>
  </si>
  <si>
    <t>Scan Coin 202 (Швеция)</t>
  </si>
  <si>
    <t xml:space="preserve">Детекторы универсальные </t>
  </si>
  <si>
    <t>Спектр К/КП</t>
  </si>
  <si>
    <t>УФ -КЛ9. Габариты модели: 29*6*9,5 мм. Вес  0,8 кг. Модель КП - на прищепке</t>
  </si>
  <si>
    <t>Спектр 5Mi9</t>
  </si>
  <si>
    <t xml:space="preserve">УФ -9Вт. Габариты модели: 20*11,4*11,1 мм. Лампа Philips. Вес  0,6 кг. </t>
  </si>
  <si>
    <t>Спектр-Экспресс A3 2i8</t>
  </si>
  <si>
    <t xml:space="preserve">УФ -8Вт*2,  белая-6Вт (внизу). Ширина формата проверяемых документов А3.  Габариты модели: 323*165*140 мм. Вес  1,75 кг. </t>
  </si>
  <si>
    <t>DL-01 портативный детектор</t>
  </si>
  <si>
    <t>ДОРС 50</t>
  </si>
  <si>
    <t xml:space="preserve">УФ -4 Вт. Габариты модели: 10*8*15 мм. Вес  0,2 кг. </t>
  </si>
  <si>
    <t>ДОРС 100</t>
  </si>
  <si>
    <t xml:space="preserve">УФ -6Вт. Габариты модели: 150*126*266 мм. Вес  1,1 кг. </t>
  </si>
  <si>
    <t>ДОРС 115</t>
  </si>
  <si>
    <t xml:space="preserve">УФ -6Вт*2. Габариты модели: 150*126*266 мм. Вес  1,1 кг. </t>
  </si>
  <si>
    <t>ДОРС 125</t>
  </si>
  <si>
    <t xml:space="preserve">УФ -6Вт, белая-6Вт (наверху). Габариты модели: 150*126*266 мм. Вес 1,1 кг. </t>
  </si>
  <si>
    <t>ДОРС 135</t>
  </si>
  <si>
    <t>УФ -6Вт*2, белая-6Вт (внизу). Подключение: лупа 10х (Dors10)+мышь с магн. / инфракрасн. датчиками (Dors15). Шкала Габариты модели: 150*126*266 мм.</t>
  </si>
  <si>
    <t>ДОРС 145</t>
  </si>
  <si>
    <t>УФ -6Вт, белая-6Вт (наверху), белая-6Вт (внизу) . Подключение: лупа 10х (Dors10)+мышь с магнитным/инфракрасн. датчиками (Dors15). Шкала. Габариты модели: 150*126*266 мм.</t>
  </si>
  <si>
    <t>ДОРС 10</t>
  </si>
  <si>
    <t>10* выносная лупа (с подсветкой и питанием от основного прибора). Для ДОРС 130, 140</t>
  </si>
  <si>
    <t>ДОРС 15</t>
  </si>
  <si>
    <t>Выносная мышь (ИК и магнитный контроль). Для ДОРС 130, 140</t>
  </si>
  <si>
    <t>ДОРС 25</t>
  </si>
  <si>
    <t>Визуализатор скрытых изображений защитных голограмм</t>
  </si>
  <si>
    <t>ДОРС 30</t>
  </si>
  <si>
    <t>Визуализатор магнитных красок, защитных нитей (с магнитными свойствами), 10х кратное увеличение</t>
  </si>
  <si>
    <t>DoCash 502</t>
  </si>
  <si>
    <t xml:space="preserve">УФ -6Вт*2. Габариты модели: 280*120*145 мм. Вес  1,1 кг. </t>
  </si>
  <si>
    <t>DoCash 530</t>
  </si>
  <si>
    <t>УФ -6Вт*2. Белый свет (внизу). Подключение: лупа 10х (Assistant L)+мышь с магн./инфракрасн. датчиками (Assistant M). Шкала. Габариты : 280*120*145 мм.</t>
  </si>
  <si>
    <t>DoCash 525</t>
  </si>
  <si>
    <t>УФ -6Вт*1. Белая-6Вт (наверху). Белый свет 6Вт(внизу). Прорезь для формата А4. Шкала. Подключение: лупа 10х (Assistant L)+мышь с магн./инфракрасн. датчиками Assistant M). Габариты : 280*120*140 мм.</t>
  </si>
  <si>
    <t>DoCash L</t>
  </si>
  <si>
    <t>10х выносная лупа (с подсветкой и питанием от основн. прибора). Для Assistant 530</t>
  </si>
  <si>
    <t>DoCash M</t>
  </si>
  <si>
    <t>Выносная мышь (инфракр. (ИК) и магнитный (МК) контроль). Для Assistant 530</t>
  </si>
  <si>
    <t>МАГ Видео</t>
  </si>
  <si>
    <t>Визуализатор магнитных красок, защитных нитей (с магнитными свойствами)</t>
  </si>
  <si>
    <t>МАГ 2</t>
  </si>
  <si>
    <t xml:space="preserve">Магнитооптический прибор для визуализации магн. красок,  4х увеличение </t>
  </si>
  <si>
    <t>Ультрамаг А14М</t>
  </si>
  <si>
    <t>Ультрамаг А36И</t>
  </si>
  <si>
    <t>Ультрамаг К3-2</t>
  </si>
  <si>
    <t xml:space="preserve">УФ -8Вт*2. Габариты модели: 335*150*145 мм. Вес  2,5 кг. </t>
  </si>
  <si>
    <t>Ультрамаг К3-22</t>
  </si>
  <si>
    <t>УФ -8Вт*2. Габариты модели: 335*150*145 мм. Вес  2,5 кг. УФ лампы с разной длиной волны.</t>
  </si>
  <si>
    <t>Ультрамаг 5СЛ</t>
  </si>
  <si>
    <t xml:space="preserve">УФ -6Вт, белая -6Вт (внизу и наверху). Лупа 10х. Габариты модели: 295*185*143 мм. Вес 2,1 кг. </t>
  </si>
  <si>
    <t>Ультрамаг 5СЛГ</t>
  </si>
  <si>
    <t>УФ -6W, белая -6W (внизу и наверху), KIPP-эффект. Лупа 10х. Габариты модели: 295*185*143 мм.</t>
  </si>
  <si>
    <t>Ультрамаг 225СЛ</t>
  </si>
  <si>
    <t xml:space="preserve">УФ -6W, белая -6W (внизу и наверху). Лупа 10х, мышь с магн./инфракр. датчиком. Габариты модели: 295*185*143 мм. Вес 2,3 кг. </t>
  </si>
  <si>
    <t>Ультрамаг С6Л2</t>
  </si>
  <si>
    <t>Ультрамаг С6Р</t>
  </si>
  <si>
    <t xml:space="preserve">УФ -6W*2, белая - 6W (внизу). Лупа 10х с подсв., мышь с магн./инфракр. датчиком. Габариты модели: 285*160*152 мм. Вес 2,5 кг. </t>
  </si>
  <si>
    <t>Ультрамаг С6В</t>
  </si>
  <si>
    <t xml:space="preserve">УФ -6W*2, белая - 6W (внизу). Визуализатор ИК-меток, лупа 10х, определение спецэлемента "М". Габариты модели: 285*160*152 мм. Вес 2,5 кг. </t>
  </si>
  <si>
    <t xml:space="preserve">Детекторы автоматические </t>
  </si>
  <si>
    <r>
      <t xml:space="preserve">Dors 200 М1 </t>
    </r>
    <r>
      <rPr>
        <b/>
        <sz val="8"/>
        <rFont val="Times New Roman"/>
        <family val="1"/>
      </rPr>
      <t>(Россия)</t>
    </r>
  </si>
  <si>
    <t>Детектор долларов США. Скорость 75 банк/мин., детекции: магнитный+совпадения оптич. Образа+опт. Плотность бумаги+ИК+размера+спектральный анализ краски. Ж/к дисплей: номинал, кол-во и сумму банкнот общие и по номиналу, коды ошибок.</t>
  </si>
  <si>
    <r>
      <t xml:space="preserve">Dors 220 </t>
    </r>
    <r>
      <rPr>
        <b/>
        <sz val="8"/>
        <rFont val="Times New Roman"/>
        <family val="1"/>
      </rPr>
      <t>(Россия)</t>
    </r>
  </si>
  <si>
    <t>Детектор EURO. Скорость 75 банк/мин., детекции: магнитной и ИК разметки+водянных знаков+опт. Образа+опт. Плотности бумаги+размера. Ж/к дисплей: номинал, кол-во и сумму банкнот общие и по номиналу, коды ошибок.</t>
  </si>
  <si>
    <t>DoCash 410 USD</t>
  </si>
  <si>
    <t>Детектор . Высокая скорость проверки. Датчики: магнитный+ИК+оптический. Дисплей: код ошибки+сумма банкнот+кол-во банкнот. Самостоятельное обновление ПО. Питание сетевое и аккумуляторное(автономная работа).</t>
  </si>
  <si>
    <t>DoCash 430 RUB/USD/EUR</t>
  </si>
  <si>
    <t>Мультивалютный детектор: рубли, доллары, евро. Датчики: магнитный+ИК+оптический. Дисплей: код ошибки+сумма банкнот+кол-во банкнот. Самостоятельное обновление ПО. Питание сетевое и аккумуляторное.</t>
  </si>
  <si>
    <t>Assistant 450</t>
  </si>
  <si>
    <t>Мультивалютный детектор: рубли, доллары, евро. Датчики: магнитный+ИК+оптический. Дисплей: код ошибки+сумма банкнот+кол-во банкнот. Самостоятельное обновление ПО. Питание сетевое и аккумуляторное (Ni-MH 1100mAh – в комплекте).</t>
  </si>
  <si>
    <t>Magner 9930A (Тайвань)</t>
  </si>
  <si>
    <t>Мультивалютный детектор: рубли, доллары, евро. Датчики: магнитный+ИК+оптический+ спектральный анализ краски. Дисплей:валюта+сумма+номинал+код ошибки. Питание сетевое+автомобильный адаптер.</t>
  </si>
  <si>
    <t>Детекторы инфракрасные</t>
  </si>
  <si>
    <r>
      <t xml:space="preserve">Dors 1000M1 </t>
    </r>
    <r>
      <rPr>
        <b/>
        <sz val="8"/>
        <rFont val="Times New Roman"/>
        <family val="1"/>
      </rPr>
      <t>(Россия)</t>
    </r>
  </si>
  <si>
    <t>Визуализатор ИК меток. ЭЛТ-монитор 10,2 см (4 дюйма).</t>
  </si>
  <si>
    <r>
      <t xml:space="preserve">Dors 1100 </t>
    </r>
    <r>
      <rPr>
        <b/>
        <sz val="8"/>
        <rFont val="Times New Roman"/>
        <family val="1"/>
      </rPr>
      <t>(Россия)</t>
    </r>
  </si>
  <si>
    <t>Визуализатор ИК меток и спецэлемента "М". УФ/ИК контроль с увеличением 10*(ДОРС 1010/1020). TFT-монитор 12,7 см (5 дюймов).</t>
  </si>
  <si>
    <r>
      <t xml:space="preserve">Dors 1200 </t>
    </r>
    <r>
      <rPr>
        <b/>
        <sz val="8"/>
        <rFont val="Times New Roman"/>
        <family val="1"/>
      </rPr>
      <t>(Россия)</t>
    </r>
  </si>
  <si>
    <t>Визуализатор ИК-меток и спецэлемента "М", УФ контроль, контроль в белом отраженном косопадающем и проходящем свете, шкала, УФ/ИК контроль с увеличением 10*(ДОРС 1010/1020). Магнитный контроль (ДОРС 15). TFT-монитор 3,5 дюйма (8,9 см.). 4Вт*2, белая 4Вт (внизу).</t>
  </si>
  <si>
    <r>
      <t xml:space="preserve">Dors 1010 </t>
    </r>
    <r>
      <rPr>
        <b/>
        <sz val="8"/>
        <rFont val="Times New Roman"/>
        <family val="1"/>
      </rPr>
      <t>(Россия)</t>
    </r>
  </si>
  <si>
    <t>Телевизионная лупа со встроенной ИК/белой подсветкой. Предназначена для расширения функциональных возможностей DORS 1100 и 1200.</t>
  </si>
  <si>
    <r>
      <t xml:space="preserve">Dors 1020 </t>
    </r>
    <r>
      <rPr>
        <b/>
        <sz val="8"/>
        <rFont val="Times New Roman"/>
        <family val="1"/>
      </rPr>
      <t>(Россия)</t>
    </r>
  </si>
  <si>
    <t>Телевизионная лупа со встроенной УФ/ИК/белой подсветкой. Предназначена для расширения функциональных возможностей DORS 1100 и 1200.</t>
  </si>
  <si>
    <t>DoCash DVM А</t>
  </si>
  <si>
    <t>Визуализатор ИК меток и спецэлемента "М". ЭЛТ-монитор 10,2 см (4 дюйма).</t>
  </si>
  <si>
    <t>DoCash DVM Lite D</t>
  </si>
  <si>
    <t>Визуализатор ИК меток и спецэлемента "М". TFT-монитор 12,7 см (5 дюймов).</t>
  </si>
  <si>
    <t>DoCash DVM BIG</t>
  </si>
  <si>
    <t>Визуализатор ИК-меток и спецэлемента "М", УФ контроль, контроль в белом отраженном и проходящем свете, шкала, УФ/ИК контроль с увеличением 12*(Assistant VL). Магн.контроль (Assistant M). TFT-монитор 5 дюймов (12,7 см.).</t>
  </si>
  <si>
    <t>Assistant VL</t>
  </si>
  <si>
    <t>Телевизионная  лупа со встроенной ИК/белой подсветкой. Предназначена для расширения функцион. возможностей Assistant SuperDVM и Assistant DVM BIG.</t>
  </si>
  <si>
    <t>Kobell IRD 2200</t>
  </si>
  <si>
    <t>Визуализатор ИК-меток</t>
  </si>
  <si>
    <t>PRO CL-16 IR LPM</t>
  </si>
  <si>
    <r>
      <t>Визуализатор ИК-меток, УФ контроль, контроль в белом проходящем свете, шкала, стационарная лупа с увеличением 2*, магнитный датчик. ЭЛТ-монитор 4 дюйма (10 см.). Лампы: УФ - 6Вт*2, белая 6Вт. (внизу).</t>
    </r>
    <r>
      <rPr>
        <sz val="9"/>
        <rFont val="Times New Roman"/>
        <family val="1"/>
      </rPr>
      <t>170x230x270 мм, 1.9 кг.</t>
    </r>
  </si>
  <si>
    <t>AXIUM A300</t>
  </si>
  <si>
    <t>УПАКОВЩИКИ</t>
  </si>
  <si>
    <t>Упаковщики банкнот ленточные</t>
  </si>
  <si>
    <t>ДОРС 500</t>
  </si>
  <si>
    <t>Автоматический обандероливатель, скорость обвязки - 20 циклов/мин. Ширина ленты - 40 мм. Вес 7,3 кг.</t>
  </si>
  <si>
    <r>
      <t xml:space="preserve">COM JE 240 </t>
    </r>
    <r>
      <rPr>
        <b/>
        <sz val="8"/>
        <rFont val="Times New Roman"/>
        <family val="1"/>
      </rPr>
      <t>(Япония)</t>
    </r>
  </si>
  <si>
    <t>Автоматический обандероливатель, скорость обвязки - 23 циклов/мин. Ширина ленты - 40 мм. Вес 25 кг.</t>
  </si>
  <si>
    <r>
      <t xml:space="preserve">COM BBF </t>
    </r>
    <r>
      <rPr>
        <b/>
        <sz val="8"/>
        <rFont val="Times New Roman"/>
        <family val="1"/>
      </rPr>
      <t>(Япония)</t>
    </r>
  </si>
  <si>
    <t>Автоматический обандероливатель, скорость обвязки - 23 циклов/мин. Ширина ленты - 40 мм. Вес 20 кг.</t>
  </si>
  <si>
    <t>Упаковщики банкнот вакуумные</t>
  </si>
  <si>
    <t>Multivac C100 (Германия)</t>
  </si>
  <si>
    <t>Вакуумный упаковщик на 1 пачку, скорость до 4 пак./мин., производит. насоса: до 10 m³/час. Длина сварочного шва 305мм. Габариты 400*510*356мм, вес 50 кг.</t>
  </si>
  <si>
    <t>Multivac C200 (Германия)</t>
  </si>
  <si>
    <t>Вакуумный упаковщик на 2 пачки, скорость до 8 пак./мин., производит. насоса: до 10 m³/час. Длина сварочного шва 465 мм. Габариты 560*520*360 мм, вес 70 кг.</t>
  </si>
  <si>
    <t>VAMA BC 1 (Германия)</t>
  </si>
  <si>
    <t>Вакуумный упаковщик на 1 пачку, скорость до 2 пак./мин., производит. насоса: до 4 m³/час, длина сварочного шва 250мм. Габариты 355x500х270мм, вес 30кг</t>
  </si>
  <si>
    <t>Magner VP1 (Япония) / VAMA BP1 (Германия)</t>
  </si>
  <si>
    <t>Вакуумный упаковщик на 1 пачку, скорость до 3-4 пак./мин., производит. насоса: до 8 m³/час, длина сварочного шва 250мм. Габариты 550*355*280мм, вес 35кг</t>
  </si>
  <si>
    <t>Magner VP2 (Япония) / VAMA BP2 (Германия)</t>
  </si>
  <si>
    <t>Вакуумный упаковщик на 2 пачки, скорость до 6-8 пак./мин., производит. насоса: до 10 m³/час. Длина сварочного шва 440 мм. Габариты 550*550*280 мм, вес 50 кг.</t>
  </si>
  <si>
    <t>DORS 410</t>
  </si>
  <si>
    <t>Вакуумный упаковщик на 1 пачку, скорость до 3-4 пак./мин., производит. насоса: до 8 m³/час, длина сварочного шва 250мм. Габариты 380*510*318мм, вес 35кг (Россия)</t>
  </si>
  <si>
    <t>DoCash 2240 (Польша)</t>
  </si>
  <si>
    <t>Вакуумный упаковщик на 1 пачку, скорость 3 пак./мин., производит. насоса: до 6 m³/час, длина сварочного шва 262 мм. Габариты 350*445*330 мм, вес 34 кг.</t>
  </si>
  <si>
    <t>DoCash 2241 (Польша)</t>
  </si>
  <si>
    <t>Вакуумный упаковщик на 2 пачки, скорость до 6 пак./мин., производит. насоса: до 10 m³/час. Длина сварочного шва 445 мм. Габариты 535*440*400 мм, вес 63 кг.</t>
  </si>
  <si>
    <t>Henkelman MP 108 (Голландия)</t>
  </si>
  <si>
    <t>Вакуумный упаковщик на 1 пачку, скорость до 3-4 пак./мин., насос Bush, производит. насоса: до 8 m³/час, длина сварочного шва 250мм. Габариты 450*330*295мм, вес 32кг</t>
  </si>
  <si>
    <t>Henkelman MP 216 (Голландия)</t>
  </si>
  <si>
    <t>Вакуумный упаковщик на 2 пачки, скорость до 6-8 пак./мин., насос Bush, производит. насоса: до 16 m³/час. Длина сварочного шва 440 мм. Габариты 525*490*430 мм, вес 45 кг.</t>
  </si>
  <si>
    <t>Cassida P-10</t>
  </si>
  <si>
    <t>Вакуумный упаковщик на 1 пачку, скорость 3 пак./мин., производит. насоса: до 10 m³/час, длина сварочного шва 260 мм. Габариты 330*480*300 мм, вес 36 кг.</t>
  </si>
  <si>
    <t>Клише (1/2пач)</t>
  </si>
  <si>
    <t>Нанесение логотипа на клише вакуумных упаковщиков на 1 пачку / 2 пачки</t>
  </si>
  <si>
    <t>1600/2100</t>
  </si>
  <si>
    <t>1350/1900</t>
  </si>
  <si>
    <t>1100/1650</t>
  </si>
  <si>
    <t>Клише TISF 305</t>
  </si>
  <si>
    <t>Нанесение логотипа на клише упаковщика TISF 305</t>
  </si>
  <si>
    <t>Клише TISF 455</t>
  </si>
  <si>
    <t>Нанесение логотипа на клише упаковщика TISF 455</t>
  </si>
  <si>
    <t>TISF 305</t>
  </si>
  <si>
    <r>
      <t xml:space="preserve">Напольный безвакуумный упаковщик </t>
    </r>
    <r>
      <rPr>
        <sz val="9"/>
        <color indexed="8"/>
        <rFont val="Times New Roman"/>
        <family val="1"/>
      </rPr>
      <t>TISF 305 с ножным приводом</t>
    </r>
  </si>
  <si>
    <t>TISF 455</t>
  </si>
  <si>
    <t>Автоматический безвакуумный настольный упаковщик TISF 455.</t>
  </si>
  <si>
    <t>Стол для Multivac</t>
  </si>
  <si>
    <t>Для вакуумных упаковщиков Multivac C100 и Multivac C200</t>
  </si>
  <si>
    <t>-</t>
  </si>
  <si>
    <t xml:space="preserve">VAMA PRESS </t>
  </si>
  <si>
    <t>Формирователь пачек предназначен для механизированной укладки банкнот в пакеты. Позволяет сформировать пачку в 1000 листов и поместить ее в пакет. Габариты: 380 x 520 x 230 мм.</t>
  </si>
  <si>
    <t>Пакеты для вакуумных упаковщиков</t>
  </si>
  <si>
    <t>Пакеты 200*300 (Россия)</t>
  </si>
  <si>
    <t>1000 шт., Однослойные, 160 мкн.</t>
  </si>
  <si>
    <t>Пакеты 200*300 (Россия) с логотипом</t>
  </si>
  <si>
    <r>
      <t xml:space="preserve">1000 шт., Однослойные, 160 мкн., с логотипом банка. </t>
    </r>
    <r>
      <rPr>
        <sz val="9"/>
        <color indexed="10"/>
        <rFont val="Times New Roman"/>
        <family val="1"/>
      </rPr>
      <t>В стоимости нужно учитывать цену клише!</t>
    </r>
  </si>
  <si>
    <t>Рукав нарезной 200х300 (Россия)</t>
  </si>
  <si>
    <t>Рукав нарезной, 1000 шт. Однослойные, 200 мкн.</t>
  </si>
  <si>
    <t xml:space="preserve">Пакеты 200*300 </t>
  </si>
  <si>
    <t>импортное сырье, 1000шт., 3-х слойные (полиэтилен/полиамид), 85 мкн.</t>
  </si>
  <si>
    <t>Пакеты 200*300 с логотипом</t>
  </si>
  <si>
    <r>
      <t xml:space="preserve">Пакеты 200*300 с логотипом банка. </t>
    </r>
    <r>
      <rPr>
        <sz val="9"/>
        <color indexed="10"/>
        <rFont val="Times New Roman"/>
        <family val="1"/>
      </rPr>
      <t>В стоимости нужно учитывать цену клише!</t>
    </r>
  </si>
  <si>
    <t>Пакеты 200*300 (Германия)</t>
  </si>
  <si>
    <t>1000шт., 3-хслойные, перфорированный край (для удобства открытия пакета)</t>
  </si>
  <si>
    <t>КАЛЬКУЛЯТОРЫ</t>
  </si>
  <si>
    <t>Citizen SDC-888TII</t>
  </si>
  <si>
    <t>12-тиразрядный</t>
  </si>
  <si>
    <t>Citizen 121II</t>
  </si>
  <si>
    <t>с печ. Устройством, 12-тиразрядный</t>
  </si>
  <si>
    <t>Citizen 126IICE</t>
  </si>
  <si>
    <t>Citizen 146CE</t>
  </si>
  <si>
    <t>с печ. Устройством, 14-тиразрядный</t>
  </si>
  <si>
    <t xml:space="preserve">Citizen 355DPIII </t>
  </si>
  <si>
    <t>Citizen 440DPN</t>
  </si>
  <si>
    <t>Citizen 540DPN</t>
  </si>
  <si>
    <t>Tricom 199</t>
  </si>
  <si>
    <t>Tricom 1420</t>
  </si>
  <si>
    <t>Картридж Е 6603-010</t>
  </si>
  <si>
    <t>Для Citizen 350DPN, 355DPIII, 360DPN, 360DP, 440DPN</t>
  </si>
  <si>
    <t>Картридж IR-40T</t>
  </si>
  <si>
    <t>Для Citizen СX-121II, CX-126IICE, CX-146CE, CX-185III, CX-32II</t>
  </si>
  <si>
    <t>Ролик для Citizen</t>
  </si>
  <si>
    <t>Ширина 57 мм</t>
  </si>
  <si>
    <t>ТАБЛО "Обмен валюты"</t>
  </si>
  <si>
    <t>Механическое табло</t>
  </si>
  <si>
    <t>2 валюты (USD, EURO). Магнитные шильдики с флагом и нименованием  валют, цифры – в комплекте.</t>
  </si>
  <si>
    <t>Электронное табло</t>
  </si>
  <si>
    <t>2 валюты</t>
  </si>
  <si>
    <t>3 валюты (под заказ)</t>
  </si>
  <si>
    <t>4 валюты (под заказ)</t>
  </si>
  <si>
    <t>Цифры для мех. табло</t>
  </si>
  <si>
    <t>комплект (10 цифр)</t>
  </si>
  <si>
    <t>Этикетка магнитная</t>
  </si>
  <si>
    <t>с названием валюты и флажком</t>
  </si>
  <si>
    <t>Лупы</t>
  </si>
  <si>
    <t>Лупа 10*</t>
  </si>
  <si>
    <t>10х</t>
  </si>
  <si>
    <t>Лупа 10* с подсветкой</t>
  </si>
  <si>
    <t>10х, подсветка</t>
  </si>
  <si>
    <t>Лампы</t>
  </si>
  <si>
    <t>КЛ 9УФ/КЛ 9ТБЦ</t>
  </si>
  <si>
    <t>УФ (Philips) 4,6/ 8 ВТ</t>
  </si>
  <si>
    <t>для детекторов марки Ультрамаг, Дорс, Assistant, Спектр и др.</t>
  </si>
  <si>
    <t>300/400</t>
  </si>
  <si>
    <t>280/370</t>
  </si>
  <si>
    <t>250/340</t>
  </si>
  <si>
    <t>УФ (Philips) 9 Вт</t>
  </si>
  <si>
    <t>для детектора Спектр 5Мi9</t>
  </si>
  <si>
    <t>Белая (Philips)6Вт</t>
  </si>
  <si>
    <t>Переговорные устройства</t>
  </si>
  <si>
    <t>DD-205</t>
  </si>
  <si>
    <t>Дозиметры</t>
  </si>
  <si>
    <t>РАДЭКС 1503</t>
  </si>
  <si>
    <t>бытовой индикатор радиоактивности</t>
  </si>
  <si>
    <t>МКС-05 «ТЕРРА»</t>
  </si>
  <si>
    <t>Дозиметр-радиометр для контроля гамма- и бета-излучения. Соответствует требованиям Инструкции №131-И ЦБ РФ от 04.12.07.</t>
  </si>
  <si>
    <t xml:space="preserve"> </t>
  </si>
  <si>
    <t>Diplomat F125/125Dk</t>
  </si>
  <si>
    <t>420х352х433</t>
  </si>
  <si>
    <t>320х260х304</t>
  </si>
  <si>
    <t>Diplomat 125 E (Ek)</t>
  </si>
  <si>
    <t>DiplomatMC530/530Dk</t>
  </si>
  <si>
    <t>522х404х440</t>
  </si>
  <si>
    <t>410х300х300</t>
  </si>
  <si>
    <t>DiplomatMC530E/530Еk</t>
  </si>
  <si>
    <t>Diplomat JH 060/060Dk</t>
  </si>
  <si>
    <t>660х470х470</t>
  </si>
  <si>
    <t>480х350х300</t>
  </si>
  <si>
    <t>Diplomat JH 060E</t>
  </si>
  <si>
    <t>Diplomat JH 070</t>
  </si>
  <si>
    <t>695х500х500</t>
  </si>
  <si>
    <t>515х380х330</t>
  </si>
  <si>
    <t>Diplomat JH 070E</t>
  </si>
  <si>
    <t>Diplomat JH 080</t>
  </si>
  <si>
    <t>876х520х520</t>
  </si>
  <si>
    <t>676х380х330</t>
  </si>
  <si>
    <t>Diplomat JH 080E</t>
  </si>
  <si>
    <t>Diplomat MO 100</t>
  </si>
  <si>
    <t>1020х655х560</t>
  </si>
  <si>
    <t>780х475х350</t>
  </si>
  <si>
    <t>Diplomat MO 100E</t>
  </si>
  <si>
    <t>Diplomat MO 110</t>
  </si>
  <si>
    <t>1210х655х560</t>
  </si>
  <si>
    <t>880х475х350</t>
  </si>
  <si>
    <t>Diplomat MO 110E</t>
  </si>
  <si>
    <t>Diplomat MO 120</t>
  </si>
  <si>
    <t>1220х655х560</t>
  </si>
  <si>
    <t>980х475х350</t>
  </si>
  <si>
    <t>Diplomat MO 120E</t>
  </si>
  <si>
    <t>Diplomat MO 130</t>
  </si>
  <si>
    <t>1445х775х650</t>
  </si>
  <si>
    <t>1205х595х440</t>
  </si>
  <si>
    <t>Diplomat MO 130E</t>
  </si>
  <si>
    <t>Diplomat SD 200</t>
  </si>
  <si>
    <t>1690х775х650</t>
  </si>
  <si>
    <t>1450х595х440</t>
  </si>
  <si>
    <t>Diplomat SD 200E</t>
  </si>
  <si>
    <t>В продаже есть сейфы Diplomat с встроенным сейфом (кодовый замок + сталь 4,5 мм)</t>
  </si>
  <si>
    <t>ОГНЕСТОЙКИЕ ОФИСНЫЕ СЕЙФЫ ”AIKO”</t>
  </si>
  <si>
    <t>SS (SS 2К)</t>
  </si>
  <si>
    <t>372х484х433</t>
  </si>
  <si>
    <t>214х354х267</t>
  </si>
  <si>
    <t>SST (SST 2K)</t>
  </si>
  <si>
    <t>512х344х433</t>
  </si>
  <si>
    <t>354х214х267</t>
  </si>
  <si>
    <t>ES25 (ES25 2K)</t>
  </si>
  <si>
    <t>483х438х443</t>
  </si>
  <si>
    <t>350х320х310</t>
  </si>
  <si>
    <t>SD (SD 2K)</t>
  </si>
  <si>
    <t>665х463х512</t>
  </si>
  <si>
    <t>470х325х335</t>
  </si>
  <si>
    <t>930х590х593</t>
  </si>
  <si>
    <t>720х450х355</t>
  </si>
  <si>
    <t>1270х590х593</t>
  </si>
  <si>
    <t>1060х450х355</t>
  </si>
  <si>
    <t>ES8 PL</t>
  </si>
  <si>
    <t>416х336х326</t>
  </si>
  <si>
    <t>356х276х220</t>
  </si>
  <si>
    <t>ES9 PL</t>
  </si>
  <si>
    <t>336х416х356</t>
  </si>
  <si>
    <t>326х276х220</t>
  </si>
  <si>
    <t>SS PL</t>
  </si>
  <si>
    <t>SST PL</t>
  </si>
  <si>
    <t>ES25 PL</t>
  </si>
  <si>
    <t>SD PL</t>
  </si>
  <si>
    <t>701 PL</t>
  </si>
  <si>
    <t>702 PL</t>
  </si>
  <si>
    <t xml:space="preserve">2D.203 </t>
  </si>
  <si>
    <t>1810х1042х687</t>
  </si>
  <si>
    <t>1590х886х440</t>
  </si>
  <si>
    <t>ОФИСНЫЕ СЕЙФЫ «TOPAZ» (Южная Корея)</t>
  </si>
  <si>
    <t>П</t>
  </si>
  <si>
    <t>BSD (BSK) 320</t>
  </si>
  <si>
    <t>323х413х328</t>
  </si>
  <si>
    <t>232х337х226</t>
  </si>
  <si>
    <t>BSD (BSK) 340</t>
  </si>
  <si>
    <t>350х435х370</t>
  </si>
  <si>
    <t>240х340х240</t>
  </si>
  <si>
    <t>BSD (BSK) 370</t>
  </si>
  <si>
    <t>360х483х400</t>
  </si>
  <si>
    <t>217х357х260</t>
  </si>
  <si>
    <t>BSD (BSK) 510</t>
  </si>
  <si>
    <t>500х343х400</t>
  </si>
  <si>
    <t>357х217х300</t>
  </si>
  <si>
    <t>BSD (BSK) 610</t>
  </si>
  <si>
    <t>610х450х460</t>
  </si>
  <si>
    <t>422х322х310</t>
  </si>
  <si>
    <t>BSD (BSK) 670</t>
  </si>
  <si>
    <t>670х500х470</t>
  </si>
  <si>
    <t>470х360х310</t>
  </si>
  <si>
    <t>BSD (BSK) 750</t>
  </si>
  <si>
    <t>750х530х510</t>
  </si>
  <si>
    <t>540х390х345</t>
  </si>
  <si>
    <t>BSD 900</t>
  </si>
  <si>
    <t>880х590х510</t>
  </si>
  <si>
    <t>665х446х345</t>
  </si>
  <si>
    <t>BSD 1000</t>
  </si>
  <si>
    <t>1000х600х580</t>
  </si>
  <si>
    <t>780х468х360</t>
  </si>
  <si>
    <t>BSD 1200</t>
  </si>
  <si>
    <t>1200х700х635</t>
  </si>
  <si>
    <t>945х530х460</t>
  </si>
  <si>
    <t>BSD 1400</t>
  </si>
  <si>
    <t>1400х700х635</t>
  </si>
  <si>
    <t>1145х530х460</t>
  </si>
  <si>
    <t>BSD 1700</t>
  </si>
  <si>
    <t>1700х800х635</t>
  </si>
  <si>
    <t>1435х630х460</t>
  </si>
  <si>
    <t>BSD 1750</t>
  </si>
  <si>
    <t>1715х1150х635</t>
  </si>
  <si>
    <t>1445х980х460</t>
  </si>
  <si>
    <t>BST 320</t>
  </si>
  <si>
    <t>BST 340</t>
  </si>
  <si>
    <t>BST 370</t>
  </si>
  <si>
    <t>BST 510</t>
  </si>
  <si>
    <t>BST 610</t>
  </si>
  <si>
    <t>BST 670</t>
  </si>
  <si>
    <t>BST 750</t>
  </si>
  <si>
    <t>BST 900</t>
  </si>
  <si>
    <t>BST 1000</t>
  </si>
  <si>
    <t>BST 1200</t>
  </si>
  <si>
    <t>BST 1400</t>
  </si>
  <si>
    <t>BST 1700</t>
  </si>
  <si>
    <t>BST 1750</t>
  </si>
  <si>
    <t>E, ЕL – электронный замок; Dk, BSK – двухключевой замок; BST – электронный + ключевой замок; остальные обозначения – кодовый + ключевой замок.</t>
  </si>
  <si>
    <t>СЕЙФЫ «VALBERG» (Россия)</t>
  </si>
  <si>
    <t>ДЕПОЗИТНЫЕ СЕЙФЫ ASD</t>
  </si>
  <si>
    <t>ASD 19</t>
  </si>
  <si>
    <t>490x343x435</t>
  </si>
  <si>
    <t>479x330x368</t>
  </si>
  <si>
    <t>ASD 19 EL</t>
  </si>
  <si>
    <t>ASD 19 EK</t>
  </si>
  <si>
    <t>ASD 32</t>
  </si>
  <si>
    <t>813x521x528</t>
  </si>
  <si>
    <t>802x509x488</t>
  </si>
  <si>
    <t>ASD 32 EL</t>
  </si>
  <si>
    <t>991x514x605</t>
  </si>
  <si>
    <t>566x502x552</t>
  </si>
  <si>
    <t>154/114</t>
  </si>
  <si>
    <t>ASD 39/2</t>
  </si>
  <si>
    <t>410x502x552</t>
  </si>
  <si>
    <t xml:space="preserve">Комплектация CL(механический замок)/EL(электронный замок) без ключевого      2000/3000                  </t>
  </si>
  <si>
    <t>ОФИСНЫЕ СЕЙФЫ ASM</t>
  </si>
  <si>
    <t>ASM 25</t>
  </si>
  <si>
    <t>250х340х280</t>
  </si>
  <si>
    <t>244х334х226</t>
  </si>
  <si>
    <t>ASM 25-CL</t>
  </si>
  <si>
    <t>ASM 25-EL</t>
  </si>
  <si>
    <t>ASM 30</t>
  </si>
  <si>
    <t>300х440х377</t>
  </si>
  <si>
    <t>264х434х301</t>
  </si>
  <si>
    <t>ASM 30-CL</t>
  </si>
  <si>
    <t>ASM 30-EL</t>
  </si>
  <si>
    <t>ASM 46</t>
  </si>
  <si>
    <t>460х440х377</t>
  </si>
  <si>
    <t>456х436х301</t>
  </si>
  <si>
    <t>ASM 63</t>
  </si>
  <si>
    <t>630х440х377</t>
  </si>
  <si>
    <t>500х434х301</t>
  </si>
  <si>
    <t>ASM 63Т</t>
  </si>
  <si>
    <t>ASM 63T-CL</t>
  </si>
  <si>
    <t>ASM 63T-EL</t>
  </si>
  <si>
    <t>ASM 90Т</t>
  </si>
  <si>
    <t>900х440х377</t>
  </si>
  <si>
    <t>744х434х301</t>
  </si>
  <si>
    <t>ASM 90T-EL</t>
  </si>
  <si>
    <t>ASM 90/2</t>
  </si>
  <si>
    <t>900х440х355</t>
  </si>
  <si>
    <t>415/476х436х301</t>
  </si>
  <si>
    <t>54/62</t>
  </si>
  <si>
    <t>ASM 120</t>
  </si>
  <si>
    <t>1200х550х390</t>
  </si>
  <si>
    <t>1000х544х336</t>
  </si>
  <si>
    <t>ASM 120Т</t>
  </si>
  <si>
    <t>ASM 120Т-CL</t>
  </si>
  <si>
    <t>ASM 120T-EL</t>
  </si>
  <si>
    <t>ASM 120/2</t>
  </si>
  <si>
    <t>ASM 120T/2</t>
  </si>
  <si>
    <t>ВЗЛОМОСТОЙКИЕ СЕЙФЫ ASК (1 класс)</t>
  </si>
  <si>
    <t>ASК 25</t>
  </si>
  <si>
    <t>250х360х310</t>
  </si>
  <si>
    <t>194х310х228</t>
  </si>
  <si>
    <t>ASК 30</t>
  </si>
  <si>
    <t>300х444х380</t>
  </si>
  <si>
    <t>244х394х298</t>
  </si>
  <si>
    <t>ASК 30-EL</t>
  </si>
  <si>
    <t>ASК 46</t>
  </si>
  <si>
    <t>460х440х440</t>
  </si>
  <si>
    <t>404х329х298</t>
  </si>
  <si>
    <t>ASК 46-EL</t>
  </si>
  <si>
    <t>ASК 67Т</t>
  </si>
  <si>
    <t>670х444х380</t>
  </si>
  <si>
    <t>484х396х346</t>
  </si>
  <si>
    <t>ASК 67T-EL</t>
  </si>
  <si>
    <t xml:space="preserve">Все шкафы поставляются в разобранном виде, доставка и сборка </t>
  </si>
  <si>
    <t>(без разгрузки) шкафов Bisley входит в стоимость изделия (при сумме заказа от 7000 руб.).</t>
  </si>
  <si>
    <t xml:space="preserve">ШКАФЫ ФИРМ Bisley / Aiko </t>
  </si>
  <si>
    <t>№</t>
  </si>
  <si>
    <t>Габариты – шкаф (ящик), мм</t>
  </si>
  <si>
    <t>Кол-во ящиков</t>
  </si>
  <si>
    <t>ВхШхГ</t>
  </si>
  <si>
    <t>Картотечные шкафы</t>
  </si>
  <si>
    <t xml:space="preserve">BS2E </t>
  </si>
  <si>
    <t>711х470х622</t>
  </si>
  <si>
    <t>2 ящика</t>
  </si>
  <si>
    <t xml:space="preserve">BS3E </t>
  </si>
  <si>
    <t>1016х470х622</t>
  </si>
  <si>
    <t>3 ящика</t>
  </si>
  <si>
    <t xml:space="preserve">BS4E </t>
  </si>
  <si>
    <t>1321х470х622</t>
  </si>
  <si>
    <t>4 ящика</t>
  </si>
  <si>
    <t xml:space="preserve">BS5E </t>
  </si>
  <si>
    <t>1511х470х622</t>
  </si>
  <si>
    <t>5 ящиков</t>
  </si>
  <si>
    <t>AFC 02</t>
  </si>
  <si>
    <t>710х470х630</t>
  </si>
  <si>
    <t>AFC 03</t>
  </si>
  <si>
    <t>1020х470х630</t>
  </si>
  <si>
    <t>AFC 04</t>
  </si>
  <si>
    <t>1330х470х630</t>
  </si>
  <si>
    <t>AFC 05</t>
  </si>
  <si>
    <t>1620х470х630</t>
  </si>
  <si>
    <t>AFC 07 (формат А5)</t>
  </si>
  <si>
    <t>1330х510х631</t>
  </si>
  <si>
    <t>7 ящиков</t>
  </si>
  <si>
    <t>AFC 09C (размер 160х120, труд. книжки, паспорта)</t>
  </si>
  <si>
    <t>1330х470х631</t>
  </si>
  <si>
    <t>9 ящиков</t>
  </si>
  <si>
    <t>Картотеки BS5E, AFC 05С, AFC 07 и AFC 09 поставляются в собранном виде.</t>
  </si>
  <si>
    <t>КР 2 (Россия)</t>
  </si>
  <si>
    <t>715х465х630</t>
  </si>
  <si>
    <t>КР 3 (Россия)</t>
  </si>
  <si>
    <t>1025х465х630</t>
  </si>
  <si>
    <t>КР 4 (Россия)</t>
  </si>
  <si>
    <t>1335х465х630</t>
  </si>
  <si>
    <t>КР 5 (Россия)</t>
  </si>
  <si>
    <t>1645х465х630</t>
  </si>
  <si>
    <t>Боковые картотеки</t>
  </si>
  <si>
    <t>08SF2 (боковой)</t>
  </si>
  <si>
    <t>711х788х500</t>
  </si>
  <si>
    <t>08SF3 (боковой)</t>
  </si>
  <si>
    <t>1016х788х500</t>
  </si>
  <si>
    <t>08SF4 (боковой)</t>
  </si>
  <si>
    <t>1321х788х500</t>
  </si>
  <si>
    <t>Двойные картотечные шкафы</t>
  </si>
  <si>
    <t>DF3N</t>
  </si>
  <si>
    <t>1016х770х662</t>
  </si>
  <si>
    <t xml:space="preserve">DF4N </t>
  </si>
  <si>
    <t>1321х770х662</t>
  </si>
  <si>
    <t>Шкафы серии F</t>
  </si>
  <si>
    <t>Тумба 1F3E</t>
  </si>
  <si>
    <t>295х384х408 (95х418х418)</t>
  </si>
  <si>
    <t>1+3 ящика</t>
  </si>
  <si>
    <t>Шкафы – хранилища</t>
  </si>
  <si>
    <t>А402 (двухдверный шкаф)</t>
  </si>
  <si>
    <t>1016х914х457</t>
  </si>
  <si>
    <t>Без полок</t>
  </si>
  <si>
    <t>А652 (двухдверный шкаф)</t>
  </si>
  <si>
    <t>1651х914х457</t>
  </si>
  <si>
    <t>А722 (двухдверный шкаф)</t>
  </si>
  <si>
    <t>1829х914х457</t>
  </si>
  <si>
    <t>А782 (двухдверный шкаф)</t>
  </si>
  <si>
    <t>1981х914х457</t>
  </si>
  <si>
    <t>Тамбурные шкафы • хранилища</t>
  </si>
  <si>
    <t>АST 281K (откр. в боковом направлении)</t>
  </si>
  <si>
    <t>711х914х457</t>
  </si>
  <si>
    <t>АST 401K (откр. в боковом направлении)</t>
  </si>
  <si>
    <t>АST 651K (откр. в боковом направлении)</t>
  </si>
  <si>
    <t>АST 781k (откр. в боковом направлении)</t>
  </si>
  <si>
    <t>АST 871K (откр. в боковом направлении)</t>
  </si>
  <si>
    <t>2229х914х457</t>
  </si>
  <si>
    <t>Многоящичные шкафы, серия 12</t>
  </si>
  <si>
    <t>Настольный шкаф 12/10 L</t>
  </si>
  <si>
    <t>333х279х429 (22х235х378)</t>
  </si>
  <si>
    <t>10 ящиков</t>
  </si>
  <si>
    <t>Настольный шкаф 12/5 L</t>
  </si>
  <si>
    <t>333х279х429 (51х235х378)</t>
  </si>
  <si>
    <t>Настольный шкаф 12/4 L</t>
  </si>
  <si>
    <t>333х279х429 (64х235х378)</t>
  </si>
  <si>
    <t>Настольный шкаф 12/3 L</t>
  </si>
  <si>
    <t>333х279х429 (83х235х378)</t>
  </si>
  <si>
    <t>Многоящичные шкафы, серия 29</t>
  </si>
  <si>
    <t>29/20L запираемый</t>
  </si>
  <si>
    <t>673х279х429 (22х235х378)</t>
  </si>
  <si>
    <t>20 ящиков</t>
  </si>
  <si>
    <t>29/10L запираемый</t>
  </si>
  <si>
    <t>673х279х429 (51х235х378)</t>
  </si>
  <si>
    <t>29/8L запираемый</t>
  </si>
  <si>
    <t>673х279х429 (64х235х378)</t>
  </si>
  <si>
    <t>8 ящиков</t>
  </si>
  <si>
    <t>29/6L запираемый</t>
  </si>
  <si>
    <t>673х279х429 (83х235х378)</t>
  </si>
  <si>
    <t>6 ящиков</t>
  </si>
  <si>
    <t>29/5L запираемый</t>
  </si>
  <si>
    <t>673х279х429 (102х235х378)</t>
  </si>
  <si>
    <t>Многоящичные шкафы, серия 39</t>
  </si>
  <si>
    <t>39/30L запираемый</t>
  </si>
  <si>
    <t>940х279х429 (22х235х378)</t>
  </si>
  <si>
    <t>30 ящиков</t>
  </si>
  <si>
    <t>39/24L запираемый</t>
  </si>
  <si>
    <t>940х279х429 (30х235х378)</t>
  </si>
  <si>
    <t>24 ящика</t>
  </si>
  <si>
    <t>39/15L запираемый</t>
  </si>
  <si>
    <t>940х279х429 (51х235х378)</t>
  </si>
  <si>
    <t>15 ящиков</t>
  </si>
  <si>
    <t>39/12L запираемый</t>
  </si>
  <si>
    <t>940х279х429 (64х235х378)</t>
  </si>
  <si>
    <t>12 ящиков</t>
  </si>
  <si>
    <t>39/9L запираемый</t>
  </si>
  <si>
    <t>940х279х429 (83х235х378)</t>
  </si>
  <si>
    <t>Одинарные шкафы для справочной картотеки</t>
  </si>
  <si>
    <t>FCB13L</t>
  </si>
  <si>
    <t>133х192х422 (95х140х367)</t>
  </si>
  <si>
    <t>FCB14L</t>
  </si>
  <si>
    <t>159х217х422 (121х165х367)</t>
  </si>
  <si>
    <t>FCB15L</t>
  </si>
  <si>
    <t>206х271х422 (168х219х367)</t>
  </si>
  <si>
    <t>Двойные шкафы для справочной картотеки</t>
  </si>
  <si>
    <t>FCB 23 L</t>
  </si>
  <si>
    <t>133х384х422 (95х140х367)</t>
  </si>
  <si>
    <t>FCB 24 L</t>
  </si>
  <si>
    <t>159х434х422 (121х165х367)</t>
  </si>
  <si>
    <t>FCB 25L</t>
  </si>
  <si>
    <t>206х542х422 (168х219х367)</t>
  </si>
  <si>
    <t>Шкафы для хранения карточек</t>
  </si>
  <si>
    <t>BCF-64Е</t>
  </si>
  <si>
    <t>1321х413х622 (124х160х560)</t>
  </si>
  <si>
    <t>BCF-85E</t>
  </si>
  <si>
    <t>1321х518х622 (152х212х560)</t>
  </si>
  <si>
    <t>BCF-96Е</t>
  </si>
  <si>
    <t>1321х568х622 (192х237х560)</t>
  </si>
  <si>
    <t>Комплектующие</t>
  </si>
  <si>
    <t>Файловая папка (100 шт)</t>
  </si>
  <si>
    <t>Полка с прорезями BSS</t>
  </si>
  <si>
    <t>Разделитель для карт. BS</t>
  </si>
  <si>
    <t>Рама выдвижная BRFA</t>
  </si>
  <si>
    <t>Ящик выдвижной BRD3</t>
  </si>
  <si>
    <t>Полка выдвижная BRS</t>
  </si>
  <si>
    <t>“Платяная” полка BWS</t>
  </si>
  <si>
    <t>Плоская полка BBS</t>
  </si>
  <si>
    <t xml:space="preserve">  Шкафы для ключей и кэшбоксы JOMA (Испания)</t>
  </si>
  <si>
    <t>Ключевой замок</t>
  </si>
  <si>
    <t>Кэшбоксы</t>
  </si>
  <si>
    <t>Eurubox J-11</t>
  </si>
  <si>
    <t>83х160х130</t>
  </si>
  <si>
    <t>Eurubox J-91</t>
  </si>
  <si>
    <t>Eurubox J-12</t>
  </si>
  <si>
    <t>93х200х160</t>
  </si>
  <si>
    <t>Eurubox J-92</t>
  </si>
  <si>
    <t>Eurubox J-13</t>
  </si>
  <si>
    <t>103х240х190</t>
  </si>
  <si>
    <t>Eurubox J-93</t>
  </si>
  <si>
    <t>Eurubox J-14</t>
  </si>
  <si>
    <t>113х330х250</t>
  </si>
  <si>
    <t>Eurubox J-94</t>
  </si>
  <si>
    <t>Super JOMA J-42</t>
  </si>
  <si>
    <t>75х155х120</t>
  </si>
  <si>
    <t>Super JOMA Combi J-51</t>
  </si>
  <si>
    <t>Код</t>
  </si>
  <si>
    <t>Super JOMA J-43</t>
  </si>
  <si>
    <t>85х200х155</t>
  </si>
  <si>
    <t>Super JOMA Combi J-52</t>
  </si>
  <si>
    <t>Super JOMA J-44</t>
  </si>
  <si>
    <t>95х240х185</t>
  </si>
  <si>
    <t>Super JOMA Combi J-53</t>
  </si>
  <si>
    <t>Super JOMA J-45</t>
  </si>
  <si>
    <t>105х290х215</t>
  </si>
  <si>
    <t>Super JOMA Combi J-54</t>
  </si>
  <si>
    <t>Шкафчики для ключей</t>
  </si>
  <si>
    <t>JS-1</t>
  </si>
  <si>
    <t>160х120х40</t>
  </si>
  <si>
    <t>На 1 кл.</t>
  </si>
  <si>
    <t>JS-20</t>
  </si>
  <si>
    <t>200х155х60</t>
  </si>
  <si>
    <t>На 20 кл.</t>
  </si>
  <si>
    <t>JS-42</t>
  </si>
  <si>
    <t>290х215х60</t>
  </si>
  <si>
    <t>На 42 кл.</t>
  </si>
  <si>
    <t>JS-70</t>
  </si>
  <si>
    <t>На 70 кл.</t>
  </si>
  <si>
    <t>JS-105</t>
  </si>
  <si>
    <t>475х350х60</t>
  </si>
  <si>
    <t>На 105 кл.</t>
  </si>
  <si>
    <t>JS-148</t>
  </si>
  <si>
    <t>390х300х120</t>
  </si>
  <si>
    <t>На 148 кл.</t>
  </si>
  <si>
    <t>JS-203</t>
  </si>
  <si>
    <t>475х350х120</t>
  </si>
  <si>
    <t>На 203 кл.</t>
  </si>
  <si>
    <t>JS-302</t>
  </si>
  <si>
    <t>490х350х180</t>
  </si>
  <si>
    <t>На 302 кл.</t>
  </si>
  <si>
    <t>Доставка по Москве – 500 руб.</t>
  </si>
  <si>
    <t>Сборка шкафов: 5% от стоимости шкафов.</t>
  </si>
  <si>
    <t>Сборка шкафов ШАМ 11/6 не осуществляется</t>
  </si>
  <si>
    <t>Разгрузка:</t>
  </si>
  <si>
    <r>
      <t>·</t>
    </r>
    <r>
      <rPr>
        <b/>
        <sz val="10"/>
        <rFont val="Times New Roman"/>
        <family val="1"/>
      </rPr>
      <t>        до 70 кг. – 5% от стоимости шкафов;</t>
    </r>
  </si>
  <si>
    <t>В случае отсутствия грузового лифта + 1% за каждый этаж выше первого</t>
  </si>
  <si>
    <t>№ п/п</t>
  </si>
  <si>
    <t>Примечание</t>
  </si>
  <si>
    <t>вес, кг</t>
  </si>
  <si>
    <t>ШКАФЫ</t>
  </si>
  <si>
    <t>КБ 011</t>
  </si>
  <si>
    <t>680 х 420 х 360</t>
  </si>
  <si>
    <t>Трейзер, полка</t>
  </si>
  <si>
    <t>КБ 041Т</t>
  </si>
  <si>
    <t>960 х 450 х 360</t>
  </si>
  <si>
    <t>КБ 042Т</t>
  </si>
  <si>
    <t>Трейзер, 2 отделения, полка</t>
  </si>
  <si>
    <t>КБ 021</t>
  </si>
  <si>
    <t>1300 х 420 х 360</t>
  </si>
  <si>
    <t>3 полки</t>
  </si>
  <si>
    <t>КБ 021Т</t>
  </si>
  <si>
    <t>Трейзер, 2 полки</t>
  </si>
  <si>
    <t>КБ 023Т</t>
  </si>
  <si>
    <t>КБ 031Т</t>
  </si>
  <si>
    <t>1560 х 470 х 395</t>
  </si>
  <si>
    <t>Трейзер, 3 полки</t>
  </si>
  <si>
    <t>КБ 032Т</t>
  </si>
  <si>
    <t>2 отделения по 1 полке, трейзер</t>
  </si>
  <si>
    <t>КБ 033</t>
  </si>
  <si>
    <t>3 отделения, 3 полки</t>
  </si>
  <si>
    <t>КБ 033Т</t>
  </si>
  <si>
    <t>3 отделения, 3 полки, трейзер</t>
  </si>
  <si>
    <t>КБ 05</t>
  </si>
  <si>
    <t>1850 х 440 х 390</t>
  </si>
  <si>
    <t>1 отделение, 4 полки</t>
  </si>
  <si>
    <t>КБ 06</t>
  </si>
  <si>
    <t>4 отделение</t>
  </si>
  <si>
    <t>КБ 09</t>
  </si>
  <si>
    <t>700 х 880 х 390</t>
  </si>
  <si>
    <t>Антресоль к КБ10, 2отд., 1полка</t>
  </si>
  <si>
    <t>КБ 10</t>
  </si>
  <si>
    <t>1850 х 880 х 390</t>
  </si>
  <si>
    <t>2 отделения х 4 полки</t>
  </si>
  <si>
    <t>КБ 02</t>
  </si>
  <si>
    <t>КБ 02Т</t>
  </si>
  <si>
    <t>АМТ 0891</t>
  </si>
  <si>
    <t>832 х 915 х 458</t>
  </si>
  <si>
    <t>Шкаф-купе, 1 полка</t>
  </si>
  <si>
    <t>АМТ 1891</t>
  </si>
  <si>
    <t>1829 х 915 х 458</t>
  </si>
  <si>
    <t>Шкаф-купе, 3 полки</t>
  </si>
  <si>
    <t>АМ 0891</t>
  </si>
  <si>
    <t>1 полка</t>
  </si>
  <si>
    <t>АМ 1891</t>
  </si>
  <si>
    <t>1830 х 915 х 458</t>
  </si>
  <si>
    <t>АМ 2091</t>
  </si>
  <si>
    <t>1996 х 915 х 458</t>
  </si>
  <si>
    <t>АМ 1845</t>
  </si>
  <si>
    <t>1830 х 458 х 458</t>
  </si>
  <si>
    <t>4 полки</t>
  </si>
  <si>
    <t>АМ 1845/4</t>
  </si>
  <si>
    <t>1831 х 458 х 458</t>
  </si>
  <si>
    <t>4 отделения</t>
  </si>
  <si>
    <t>М 18</t>
  </si>
  <si>
    <t>1830 х 880 х 370</t>
  </si>
  <si>
    <t>4 полки, глубина под папки</t>
  </si>
  <si>
    <t>ШАМ 11</t>
  </si>
  <si>
    <t>1860 х 850 х 500</t>
  </si>
  <si>
    <t>3 полки, разборный, 0,7 мм</t>
  </si>
  <si>
    <t>ШАМ 11-400</t>
  </si>
  <si>
    <t>1860 х 850 х 400</t>
  </si>
  <si>
    <t>ШАМ 11-20</t>
  </si>
  <si>
    <t>2000 х 850 х 500</t>
  </si>
  <si>
    <t>4 полки, разборный, 0.7 мм</t>
  </si>
  <si>
    <t>ШАМ 05</t>
  </si>
  <si>
    <t>930 х 850 х 500</t>
  </si>
  <si>
    <t>Антресоль к ШАМ 11</t>
  </si>
  <si>
    <t>ШАМ 05-400</t>
  </si>
  <si>
    <t>930 х 850 х 400</t>
  </si>
  <si>
    <t>Антресоль к ШАМ 11-400</t>
  </si>
  <si>
    <t>Полка к ШАМ 11</t>
  </si>
  <si>
    <t>Полка к ШАМ 11-400</t>
  </si>
  <si>
    <t>ШАМ 12</t>
  </si>
  <si>
    <t>1860 х 425 х 500</t>
  </si>
  <si>
    <t>3 полки, разборный</t>
  </si>
  <si>
    <t>ШАМ 12/1320</t>
  </si>
  <si>
    <t>1320 х 425 х 500</t>
  </si>
  <si>
    <t>2 полки, разборный</t>
  </si>
  <si>
    <t>ШАМ 12/680</t>
  </si>
  <si>
    <t>680 х 425 х 500</t>
  </si>
  <si>
    <t>1 полка, разборный</t>
  </si>
  <si>
    <t>ШРМ 24.0</t>
  </si>
  <si>
    <t>1860 х 600 х 500</t>
  </si>
  <si>
    <t>2 секции, 4 отделения, 4 полки</t>
  </si>
  <si>
    <t>СШ 121-С12</t>
  </si>
  <si>
    <t>1122 х 1000 х 407</t>
  </si>
  <si>
    <t>Полка, замок “Mauer”</t>
  </si>
  <si>
    <t>СШ 127-С18</t>
  </si>
  <si>
    <t>1820 х 600 х 405</t>
  </si>
  <si>
    <t>Замок “Mauer”, 3 полки, ригель</t>
  </si>
  <si>
    <t>СШ 185-С04</t>
  </si>
  <si>
    <t>400 х 350 х 350</t>
  </si>
  <si>
    <t>Замок “Mauer”, полка</t>
  </si>
  <si>
    <t>СШ 185-С05</t>
  </si>
  <si>
    <t>500 х 450 х 407</t>
  </si>
  <si>
    <t>СШ 185-С07</t>
  </si>
  <si>
    <t>700 х 520 х 400</t>
  </si>
  <si>
    <t>ШКАФЫ РАЗДЕВАЛЬНЫЕ</t>
  </si>
  <si>
    <t>Размеры ВхШхГ</t>
  </si>
  <si>
    <t>ШРМ-24</t>
  </si>
  <si>
    <t>2секц.,4отд.,полка, перекладина</t>
  </si>
  <si>
    <t>ШРМ-14</t>
  </si>
  <si>
    <t>1860 х 300 х 500</t>
  </si>
  <si>
    <t>1 секция, 4 отд.</t>
  </si>
  <si>
    <t>ШАМ-11.Р</t>
  </si>
  <si>
    <t>Офисный, полка, перекладина</t>
  </si>
  <si>
    <t>ШРМ-11</t>
  </si>
  <si>
    <t>1секц., 1отд.,полка, перекладина</t>
  </si>
  <si>
    <t>ШРМ-11/400</t>
  </si>
  <si>
    <t>1860 х 400 х 500</t>
  </si>
  <si>
    <t>1секц., 1отд.,полка,перекладина</t>
  </si>
  <si>
    <t>ШРМ-21</t>
  </si>
  <si>
    <t>1 секция, разделитель для грязной/чистой одежды</t>
  </si>
  <si>
    <t>ШРМ-12</t>
  </si>
  <si>
    <t>1 секция, 2 отд.</t>
  </si>
  <si>
    <t>ШРМ-22</t>
  </si>
  <si>
    <t>2 секции, полка, перекладина</t>
  </si>
  <si>
    <t>ШРМ-22/800</t>
  </si>
  <si>
    <t>1860 х 800 х 500</t>
  </si>
  <si>
    <t>ШРМ-22 М</t>
  </si>
  <si>
    <t>1860х600х500</t>
  </si>
  <si>
    <t>ШРМ-22 У</t>
  </si>
  <si>
    <t>2 секции: в одной  - полка и перекладина, во второй – четыре регулируемые полки; толщина металла 0,6 мм</t>
  </si>
  <si>
    <t>ШРМ-22 М/800</t>
  </si>
  <si>
    <t>1860х800х500</t>
  </si>
  <si>
    <t>ШРМ-22/800 У</t>
  </si>
  <si>
    <t>ШРМ -М</t>
  </si>
  <si>
    <t>1860х300х500</t>
  </si>
  <si>
    <t>поставляется с ШРМ 22М</t>
  </si>
  <si>
    <t>ШРМ-М/400</t>
  </si>
  <si>
    <t>1860х400х500</t>
  </si>
  <si>
    <t>поставляется с ШРМ 22/800М</t>
  </si>
  <si>
    <t>ШРМ-33</t>
  </si>
  <si>
    <t>1860 х 900 х 500</t>
  </si>
  <si>
    <t>3 секции, полка, перекладина</t>
  </si>
  <si>
    <t>ШРМ-АК</t>
  </si>
  <si>
    <t>2 секции, полка, перекладина, разборный, металл 0,6 мм</t>
  </si>
  <si>
    <t>ШРМ-С</t>
  </si>
  <si>
    <t>2 секции, полка, перекладина, сварной</t>
  </si>
  <si>
    <t>ШРМ-С/800</t>
  </si>
  <si>
    <t>Практик АL 01</t>
  </si>
  <si>
    <t>1830 х 360 х 590</t>
  </si>
  <si>
    <t>1 секция, полка, перекладина</t>
  </si>
  <si>
    <t>Практик АL 001</t>
  </si>
  <si>
    <t>То же,что AL 01. Модульный</t>
  </si>
  <si>
    <t>Практик АL 02</t>
  </si>
  <si>
    <t>1 секция, 2 отделения. Крючки</t>
  </si>
  <si>
    <t>Практик АL 002</t>
  </si>
  <si>
    <t>То же,что AL 02. Модульный</t>
  </si>
  <si>
    <t>Практик LE 11</t>
  </si>
  <si>
    <t>1830 х 300 х 470</t>
  </si>
  <si>
    <t>1 секция, полка, крючок</t>
  </si>
  <si>
    <t>Практик LE 21</t>
  </si>
  <si>
    <t>1830 х 577 х 470</t>
  </si>
  <si>
    <t>Практик LE 21-80</t>
  </si>
  <si>
    <t>1830 х 812 х 470</t>
  </si>
  <si>
    <t>Практик LE 22</t>
  </si>
  <si>
    <t>2 секции, 4 отделения</t>
  </si>
  <si>
    <t>Практик LE 41</t>
  </si>
  <si>
    <t>1830 х 1000 х 470</t>
  </si>
  <si>
    <t>4 секции, полки, перекладина</t>
  </si>
  <si>
    <t xml:space="preserve">ШКАФЫ ДЛЯ ХРАНЕНИЯ СУМОК </t>
  </si>
  <si>
    <t>ШРМ-312</t>
  </si>
  <si>
    <t>3 секции, 12 отделений</t>
  </si>
  <si>
    <t>ШРМ-28</t>
  </si>
  <si>
    <t>2 секции, 4 отделения (модульный)</t>
  </si>
  <si>
    <t>ШРМ -14М</t>
  </si>
  <si>
    <t>1 секция, 4 отд. (модульный к ШРМ 28)</t>
  </si>
  <si>
    <t>Практик АL 04</t>
  </si>
  <si>
    <t>1 секция, 4 отделения</t>
  </si>
  <si>
    <t>Практик АL004</t>
  </si>
  <si>
    <t>То же,что AL 04. Модульный</t>
  </si>
  <si>
    <t>Практик LE 24</t>
  </si>
  <si>
    <t xml:space="preserve">8 секций </t>
  </si>
  <si>
    <t xml:space="preserve">Двери шкафов Практик серии AL оснащены петлями для навесных замков </t>
  </si>
  <si>
    <t>Габаритные размеры, В х Ш х  Г, мм</t>
  </si>
  <si>
    <t>Цена, руб.</t>
  </si>
  <si>
    <t>ШКАФЫ  АРХИВНЫЕ РАЗБОРНЫЕ</t>
  </si>
  <si>
    <t>КД-151 (3 полки)</t>
  </si>
  <si>
    <t>1680х800х400</t>
  </si>
  <si>
    <t>КД-152 (4 полки)</t>
  </si>
  <si>
    <t>1900х1000х500</t>
  </si>
  <si>
    <t>КД-152/Б (4 полки)</t>
  </si>
  <si>
    <t>1820х800х500</t>
  </si>
  <si>
    <t>КД-154 (4 полки)</t>
  </si>
  <si>
    <t>1820х400х400</t>
  </si>
  <si>
    <t>КД-155 (4 полки)</t>
  </si>
  <si>
    <t>1820х800х400</t>
  </si>
  <si>
    <t>КД-155/Б (4 полки)</t>
  </si>
  <si>
    <t>КД-151-А</t>
  </si>
  <si>
    <t>430х800х400</t>
  </si>
  <si>
    <t>КД-152-А (1полка)</t>
  </si>
  <si>
    <t>1000х1000х500</t>
  </si>
  <si>
    <t>КД-152/Б-А (1полка)</t>
  </si>
  <si>
    <t>1000х800х500</t>
  </si>
  <si>
    <t>КД-155-А (1полка)</t>
  </si>
  <si>
    <t>780х800х400</t>
  </si>
  <si>
    <t>КД-155/Б-А (1полка)</t>
  </si>
  <si>
    <t>Полка КД-151,155,155-А</t>
  </si>
  <si>
    <t>18х796х332</t>
  </si>
  <si>
    <t>Полка КД-152,152-А</t>
  </si>
  <si>
    <t>19х996х434</t>
  </si>
  <si>
    <t>Полка КД-152/Б,152/Б-А</t>
  </si>
  <si>
    <t>18х796х432</t>
  </si>
  <si>
    <t>Полка КД-154</t>
  </si>
  <si>
    <t>19х392х347</t>
  </si>
  <si>
    <t>ШКАФЫ  ГАРДЕРОБНЫЕ РАЗБОРНЫЕ***</t>
  </si>
  <si>
    <t>ОД-315 *</t>
  </si>
  <si>
    <t>1800х322х500</t>
  </si>
  <si>
    <t>ОД-315 доп.*</t>
  </si>
  <si>
    <t>1800х300х500</t>
  </si>
  <si>
    <t>Полка нижняя ОД-315</t>
  </si>
  <si>
    <t>ОД-325</t>
  </si>
  <si>
    <t>1800х622х500</t>
  </si>
  <si>
    <t>Полки нижние ОД-325 (2шт)</t>
  </si>
  <si>
    <t>ОД-415 *</t>
  </si>
  <si>
    <t>1800х422х500</t>
  </si>
  <si>
    <t>ОД-415 доп.*</t>
  </si>
  <si>
    <t>1800х400х500</t>
  </si>
  <si>
    <t>Полка нижняя ОД-415</t>
  </si>
  <si>
    <t>ОД-425</t>
  </si>
  <si>
    <t>1800х822х500</t>
  </si>
  <si>
    <t>Полки нижние ОД-425 (2шт)</t>
  </si>
  <si>
    <t>ОД-321-О  (1замок)</t>
  </si>
  <si>
    <t>1820х600х500</t>
  </si>
  <si>
    <t>ОД-421-О  (1замок)</t>
  </si>
  <si>
    <t>ОД-421  (2 замка)</t>
  </si>
  <si>
    <t>ОД-423</t>
  </si>
  <si>
    <t>2000х800х500</t>
  </si>
  <si>
    <t>ШКАФЫ  ГАРДЕРОБНЫЕ РАЗБОРНЫЕ (на заклепках)***</t>
  </si>
  <si>
    <t>КД-401</t>
  </si>
  <si>
    <t>1820х380х450</t>
  </si>
  <si>
    <t>Крыша к КД-401</t>
  </si>
  <si>
    <t>ОД-227*</t>
  </si>
  <si>
    <t>1500х513х500</t>
  </si>
  <si>
    <t>ОД-247*</t>
  </si>
  <si>
    <t>1500х1000х500</t>
  </si>
  <si>
    <t>Крыша к ОД-247</t>
  </si>
  <si>
    <t>ОД-327*</t>
  </si>
  <si>
    <t>1800х600х500</t>
  </si>
  <si>
    <t>Крыша к ОД-327</t>
  </si>
  <si>
    <t>Полки нижние ОД-327 (2шт.)</t>
  </si>
  <si>
    <t>СКАМЕЙКИ и ПОДСТАВКИ ПОД ШКАФЫ****</t>
  </si>
  <si>
    <t>Подставка 300</t>
  </si>
  <si>
    <t>150х300х500</t>
  </si>
  <si>
    <t>Подставка 400</t>
  </si>
  <si>
    <t>150х400х500</t>
  </si>
  <si>
    <t>Подставка 500</t>
  </si>
  <si>
    <t>150х500х500</t>
  </si>
  <si>
    <t>Подставка 600</t>
  </si>
  <si>
    <t>150х600х500</t>
  </si>
  <si>
    <t>Подставка 800</t>
  </si>
  <si>
    <t>150х800х500</t>
  </si>
  <si>
    <t>Подставка СК к ОД-247</t>
  </si>
  <si>
    <t>400х1000х500</t>
  </si>
  <si>
    <t>Скамейка 800 разб.</t>
  </si>
  <si>
    <t>355х840х285</t>
  </si>
  <si>
    <t>Скамейка 1500 разб.</t>
  </si>
  <si>
    <t>435х1500х315</t>
  </si>
  <si>
    <t>ШКАФЫ СЕКЦИОННЫЕ РАЗБОРНЫЕ***</t>
  </si>
  <si>
    <t>КД-812 *</t>
  </si>
  <si>
    <t>КД-812 доп.*</t>
  </si>
  <si>
    <t>КД-814 *</t>
  </si>
  <si>
    <t>КД-814 доп.*</t>
  </si>
  <si>
    <t>Комплект к КД-812 (2планки с крючками и перекладина)</t>
  </si>
  <si>
    <t>ШКАФЫ  ОФИСНЫЕ</t>
  </si>
  <si>
    <t>КД-111 (без полки) разб.</t>
  </si>
  <si>
    <t>478х450х350</t>
  </si>
  <si>
    <t>КД-112 (без полок) разб.</t>
  </si>
  <si>
    <t>877х450х350</t>
  </si>
  <si>
    <t>КД-113 (без полок) разб.</t>
  </si>
  <si>
    <t>1276х450х350</t>
  </si>
  <si>
    <t>КД-114 (без полок) разб.</t>
  </si>
  <si>
    <t>1675х450х350</t>
  </si>
  <si>
    <t xml:space="preserve">КД-193 (без полки, трейзер)  </t>
  </si>
  <si>
    <t>640х450х350</t>
  </si>
  <si>
    <t>КД-195</t>
  </si>
  <si>
    <t>280х350х225</t>
  </si>
  <si>
    <t>Полка к офисным шкафам</t>
  </si>
  <si>
    <t>9х443х300</t>
  </si>
  <si>
    <t>ШКАФЫ КАРТОТЕЧНЫЕ</t>
  </si>
  <si>
    <t>КД-514-Д (1 перегородка, 4ящ.)</t>
  </si>
  <si>
    <t>1315х510х350</t>
  </si>
  <si>
    <t>КД-516 (без перегородок, 6 ящ.)</t>
  </si>
  <si>
    <t>1320х520х580</t>
  </si>
  <si>
    <t>КД-517 (без перегородок, 7 ящ.)</t>
  </si>
  <si>
    <t>Перегородка для ящика к КД-516,КД-517</t>
  </si>
  <si>
    <t>Разделитель большой (10 шт.)</t>
  </si>
  <si>
    <t>Разделитель средний, малый (10 шт.)</t>
  </si>
  <si>
    <t>ШКАФЫ ФАЙЛОВЫЕ</t>
  </si>
  <si>
    <t>КД-612  (2 ящ.)</t>
  </si>
  <si>
    <t>694х412х565</t>
  </si>
  <si>
    <t>КД-613  (3 ящ.)</t>
  </si>
  <si>
    <t>1001х412х565</t>
  </si>
  <si>
    <t>КД-614  (4 ящ.)</t>
  </si>
  <si>
    <t>1308х412х565</t>
  </si>
  <si>
    <t>ДРАЙВЕРЫ</t>
  </si>
  <si>
    <t>ДП-725 (ф.-А1 )</t>
  </si>
  <si>
    <t>740х950х730</t>
  </si>
  <si>
    <t>ДП-728 (ф.-А1 )</t>
  </si>
  <si>
    <t>ШКАФЫ АБОНЕНТСКИЕ</t>
  </si>
  <si>
    <t>АС-1010 (10 ячеек)</t>
  </si>
  <si>
    <t>АС-1010 (10 ячеек) разб. на заклёпках</t>
  </si>
  <si>
    <t>АС-1034 (34 ячейки)</t>
  </si>
  <si>
    <t>1830х600х320</t>
  </si>
  <si>
    <t>ШКАФЫ  ДЕПОЗИТНЫЕ</t>
  </si>
  <si>
    <t>СД-122   (22 ячейки)</t>
  </si>
  <si>
    <t>1870х600х420</t>
  </si>
  <si>
    <t>КАССЕТЫ ДЛЯ ДЕПОЗИТНЫХ ШКАФОВ</t>
  </si>
  <si>
    <t>Средняя</t>
  </si>
  <si>
    <t>100х214х350</t>
  </si>
  <si>
    <t>Большая</t>
  </si>
  <si>
    <t>140х214х350</t>
  </si>
  <si>
    <t>АПТЕЧКИ</t>
  </si>
  <si>
    <t>КД-195А</t>
  </si>
  <si>
    <t>КД-197А</t>
  </si>
  <si>
    <t>ШКАФЫ ДЛЯ КЛЮЧЕЙ</t>
  </si>
  <si>
    <t>КД-170 (1ключ)</t>
  </si>
  <si>
    <t>КД-174 (40 ключей)</t>
  </si>
  <si>
    <t>270х380х70</t>
  </si>
  <si>
    <t>КД-179 (95 ключей)</t>
  </si>
  <si>
    <t>535х380х70</t>
  </si>
  <si>
    <t>ПРОЧИЕ ИЗДЕЛИЯ</t>
  </si>
  <si>
    <t xml:space="preserve">Тумба </t>
  </si>
  <si>
    <t>590х470х500</t>
  </si>
  <si>
    <t xml:space="preserve">Комплект колес к тумбе </t>
  </si>
  <si>
    <t>Тележка ТПГ-1</t>
  </si>
  <si>
    <t>950х1180х406</t>
  </si>
  <si>
    <t>Тележка ТПГ-2</t>
  </si>
  <si>
    <t>950х780х406</t>
  </si>
  <si>
    <t>АКСЕССУАРЫ ДЛЯ ШКАФОВ</t>
  </si>
  <si>
    <t>Бирка для ключей</t>
  </si>
  <si>
    <t>Вставка пластиковая для идентификации ячейки 38х70мм</t>
  </si>
  <si>
    <t>Опечатывающее устройство</t>
  </si>
  <si>
    <t>Цифры с 1 по 59 на липкой основе 21х32мм</t>
  </si>
  <si>
    <t xml:space="preserve">* Двери шкафов можно покрасить в синий цвет RAL5012, оранжевый RAL3022 и зеленый RAL6024 без изменения цены  </t>
  </si>
  <si>
    <t xml:space="preserve">*** На данные шкафы можно установить замок под навесной замок вместо ключевого замка без изменения цены                                                                                         </t>
  </si>
  <si>
    <t xml:space="preserve">**** Подставки предназначены для гардеробных и секционных шкафов      </t>
  </si>
  <si>
    <t>с 16.05.2011</t>
  </si>
  <si>
    <t>Габаритные размеры, ВхШхГ,мм</t>
  </si>
  <si>
    <t>ВЕРСТАКИ МОДУЛЬНЫЕ СЕРИИ ВС</t>
  </si>
  <si>
    <t>ВС-1МФ-Д набор</t>
  </si>
  <si>
    <t>1315х770х700</t>
  </si>
  <si>
    <t>ВС-1МФ-Т набор</t>
  </si>
  <si>
    <t>ВС-2МФ-Э набор</t>
  </si>
  <si>
    <t>1315х1400х700</t>
  </si>
  <si>
    <t>ВС-2МФ-Д-Э набор</t>
  </si>
  <si>
    <t>ВС-2МФ-Т-Э набор</t>
  </si>
  <si>
    <t>ВС-2МФ-ТД-Э набор</t>
  </si>
  <si>
    <t>ВС-3МФ-ДПуД-Э набор</t>
  </si>
  <si>
    <t>1315х2000х700</t>
  </si>
  <si>
    <t>ВС-3МФ-ТПуД-Э набор</t>
  </si>
  <si>
    <t>ВС-3МФ-ТПуТ-Э набор</t>
  </si>
  <si>
    <t>ВС-3МФ-Э набор</t>
  </si>
  <si>
    <t>ВС-1МФ Стол инстр.(ВС-1МФ)</t>
  </si>
  <si>
    <t>825х770х700</t>
  </si>
  <si>
    <t>ВС-2МФ Стол инстр.(ВС-2МФ)</t>
  </si>
  <si>
    <t>825х1400х700</t>
  </si>
  <si>
    <t>ВС-3МФ Стол инстр.(ВС-3МФ)</t>
  </si>
  <si>
    <t>825х2000х700</t>
  </si>
  <si>
    <t>ВС Драйвер (Д)</t>
  </si>
  <si>
    <t>550х590х600</t>
  </si>
  <si>
    <t>ВС Тумба разб. (Т)</t>
  </si>
  <si>
    <t>ВС Полка укор. разб.(Пу)</t>
  </si>
  <si>
    <t>550х595х430</t>
  </si>
  <si>
    <t>ВС-2 Экран (Э)</t>
  </si>
  <si>
    <t>490х1400х150</t>
  </si>
  <si>
    <t>ВС-3 Экран (Э)</t>
  </si>
  <si>
    <t>490х2000х150</t>
  </si>
  <si>
    <t>ВЕРСТАКИ МОДУЛЬНЫЕ СЕРИИ ВЛ</t>
  </si>
  <si>
    <t>ВЛ-2ЦФ-ОППО-Э набор</t>
  </si>
  <si>
    <t>1315х1200х600</t>
  </si>
  <si>
    <t>ВЛ-2ЦФ-ОПуД-Э набор</t>
  </si>
  <si>
    <t>ВЛ-2ЦФ-ОПуТ-Э набор</t>
  </si>
  <si>
    <t>ВЛ-3ЦФ-ДПуТ-Э набор</t>
  </si>
  <si>
    <t>1315х1600х600</t>
  </si>
  <si>
    <t>ВЛ-3ЦФ-ОПД-Э набор</t>
  </si>
  <si>
    <t>ВЛ-3ЦФ-ОПТ-Э набор</t>
  </si>
  <si>
    <t>ВЛ-2ЦФ Столешница (ВЛ-2ЦФ)</t>
  </si>
  <si>
    <t>24х1200х600</t>
  </si>
  <si>
    <t>ВЛ-3ЦФ Столешница (ВЛ-3ЦФ)</t>
  </si>
  <si>
    <t>24х1600х600</t>
  </si>
  <si>
    <t>ВЛ Драйвер (Д)</t>
  </si>
  <si>
    <t>800х500х590</t>
  </si>
  <si>
    <t>ВЛ Тумба (Т)</t>
  </si>
  <si>
    <t>ВЛ Полка (П)</t>
  </si>
  <si>
    <t>25х930х495</t>
  </si>
  <si>
    <t>ВЛ Полка укор. (Пу)</t>
  </si>
  <si>
    <t>25х500х500</t>
  </si>
  <si>
    <t>ВЛ Опора (О)</t>
  </si>
  <si>
    <t>800х70х580</t>
  </si>
  <si>
    <t>ВЛ-2 Экран (Э)</t>
  </si>
  <si>
    <t>490х1200х150</t>
  </si>
  <si>
    <t>ВЛ-3 Экран (Э)</t>
  </si>
  <si>
    <t>490х1600х150</t>
  </si>
  <si>
    <t>ВЕРСТАКИ СЕРИИ ВП</t>
  </si>
  <si>
    <t>ВП-1 Верстак бестумбовый</t>
  </si>
  <si>
    <t>860х1000х685</t>
  </si>
  <si>
    <t>ВП-Э Верстак  бестумбовый с подвесными ящиками</t>
  </si>
  <si>
    <t>ВП-2/1,2 Верстак однотумбовый, тумба</t>
  </si>
  <si>
    <t>860х1200х685</t>
  </si>
  <si>
    <t>ВП-2/1,4 Верстак однотумбовый, тумба</t>
  </si>
  <si>
    <t>860х1390х685</t>
  </si>
  <si>
    <t>ВП-2/1,6 Верстак однотумбовый, тумба</t>
  </si>
  <si>
    <t>860х1600х685</t>
  </si>
  <si>
    <t>ВП-3/1,2 Верстак однотумбовый, драйвер с 5 ящиками</t>
  </si>
  <si>
    <t>ВП-3/1,4 Верстак однотумбовый, драйвер с 5 ящиками</t>
  </si>
  <si>
    <t>ВП-3/1,6 Верстак однотумбовый, драйвер с 5 ящиками</t>
  </si>
  <si>
    <t>ВП-4/1,6 Верстак двухтумбовый, тумба и драйвер</t>
  </si>
  <si>
    <t>ВП-4/1,9 Верстак двухтумбовый, тумба и драйвер</t>
  </si>
  <si>
    <t>860х1900х685</t>
  </si>
  <si>
    <t>ВП-5/1,6 Верстак двухтумбовый, 2 тумбы</t>
  </si>
  <si>
    <t>ВП-5/1,9 Верстак двухтумбовый, 2 тумбы</t>
  </si>
  <si>
    <t>ВП-6/1,6 Верстак двухтумбовый, 2 драйвера</t>
  </si>
  <si>
    <t>ВП-6/1,9 Верстак двухтумбовый, 2 драйвера</t>
  </si>
  <si>
    <t>Т-1 Тумба (2 полки)</t>
  </si>
  <si>
    <t>820х465х630</t>
  </si>
  <si>
    <t>Т-2 Драйвер (5 ящиков)</t>
  </si>
  <si>
    <t xml:space="preserve">Э-1,0 Решетка перфорированная </t>
  </si>
  <si>
    <t>500х1000х40</t>
  </si>
  <si>
    <t xml:space="preserve">Э-1,2 Решетка перфорированная </t>
  </si>
  <si>
    <t>500х1200х40</t>
  </si>
  <si>
    <t xml:space="preserve">Э-1,4 Решетка перфорированная </t>
  </si>
  <si>
    <t>500х1390х40</t>
  </si>
  <si>
    <t xml:space="preserve">Э-1,6 Решетка перфорированная </t>
  </si>
  <si>
    <t>500х1600х40</t>
  </si>
  <si>
    <t xml:space="preserve">Э-1,9 Решетка перфорированная </t>
  </si>
  <si>
    <t>500х1900х40</t>
  </si>
  <si>
    <t>Держатель для отвёрток</t>
  </si>
  <si>
    <t>80х315х25</t>
  </si>
  <si>
    <t>Держатель для гаечных ключей</t>
  </si>
  <si>
    <t>250х80х25</t>
  </si>
  <si>
    <t>Полка навесная удлиненная</t>
  </si>
  <si>
    <t>25х583х155</t>
  </si>
  <si>
    <t>Полка навесная укороченная</t>
  </si>
  <si>
    <t>25х280х155</t>
  </si>
  <si>
    <t>ТУМБЫ ИНСТРУМЕНТАЛЬНЫЕ</t>
  </si>
  <si>
    <t>КД-909 (9 ящиков)</t>
  </si>
  <si>
    <t>1050х520х580</t>
  </si>
  <si>
    <t>КД-905, КД-905Н (5 ящиков) Н-навесной замок</t>
  </si>
  <si>
    <t>770х590х500</t>
  </si>
  <si>
    <t>КД-905ГЛ</t>
  </si>
  <si>
    <t>770х500х590</t>
  </si>
  <si>
    <t>Экран с лотком (ВЛ, КД-905)</t>
  </si>
  <si>
    <t>495х500х590</t>
  </si>
  <si>
    <t>Лоток (ВЛ, КД-905)</t>
  </si>
  <si>
    <t>20х500х590</t>
  </si>
  <si>
    <t>Перегородки ВЛ Драйвер,КД-905ГЛ (К-т №1)</t>
  </si>
  <si>
    <t>Перегородки ВЛ Драйвер,КД-905ГЛ (К-т №2)</t>
  </si>
  <si>
    <t>Перегородки ВЛ Драйвер,КД-905ГЛ (К-т №3)</t>
  </si>
  <si>
    <t>Перегородки ВЛ Драйвер,КД-905ГЛ (К-т №4)</t>
  </si>
  <si>
    <t>Перегородки ВЛ Драйвер,КД-905ГЛ (К-т №5)</t>
  </si>
  <si>
    <t>Перегородки ВЛ Драйвер,КД-905ГЛ (К-т №6)</t>
  </si>
  <si>
    <t>Перегородки КД-905, КД-905Н (К-т №1)</t>
  </si>
  <si>
    <t>Перегородки КД-905, КД-905Н (К-т №2)</t>
  </si>
  <si>
    <t>Перегородки КД-905, КД-905Н (К-т №3)</t>
  </si>
  <si>
    <t>Перегородки КД-905, КД-905Н (К-т №4)</t>
  </si>
  <si>
    <t>Перегородки КД-905, КД-905Н (К-т №5)</t>
  </si>
  <si>
    <t>Перегородки КД-905, КД-905Н (К-т №6)</t>
  </si>
  <si>
    <t>КД-905 Комплект (колеса+ручка)</t>
  </si>
  <si>
    <t>КД-909 Комплект колес</t>
  </si>
  <si>
    <t>ШКАФЫ ИНСТРУМЕНТАЛЬНЫЕ</t>
  </si>
  <si>
    <t>КД-01-И набор</t>
  </si>
  <si>
    <t>КД-02-И набор</t>
  </si>
  <si>
    <t>КД-03-И набор</t>
  </si>
  <si>
    <t>КД-04-И набор</t>
  </si>
  <si>
    <t>КД-05-И набор</t>
  </si>
  <si>
    <t>КД-06-И набор</t>
  </si>
  <si>
    <t>КД-07-И набор</t>
  </si>
  <si>
    <t>КД-08-И набор</t>
  </si>
  <si>
    <t>КД-09-И набор</t>
  </si>
  <si>
    <t>КД-10-И набор</t>
  </si>
  <si>
    <t>КД-11-И набор</t>
  </si>
  <si>
    <t>КД-61-АИ набор</t>
  </si>
  <si>
    <t>КД-62-АИ набор</t>
  </si>
  <si>
    <t>КД-63-АИ набор</t>
  </si>
  <si>
    <t>КД-64-АИ набор</t>
  </si>
  <si>
    <t>КД-65-АИ набор</t>
  </si>
  <si>
    <t>КД-66-АИ набор</t>
  </si>
  <si>
    <t>КД-67-АИ набор</t>
  </si>
  <si>
    <t>КД-68-АИ набор</t>
  </si>
  <si>
    <t>Шкаф КД-152И</t>
  </si>
  <si>
    <t>Шкаф КД-152-АИ</t>
  </si>
  <si>
    <t>КД-152И Экран большой</t>
  </si>
  <si>
    <t>900х996х25</t>
  </si>
  <si>
    <t>КД-152И Экран малый</t>
  </si>
  <si>
    <t>400х996х25</t>
  </si>
  <si>
    <t>Полка к КД-152,152-А</t>
  </si>
  <si>
    <t>КД-152И Ящик</t>
  </si>
  <si>
    <t>145х980х420</t>
  </si>
  <si>
    <t>КОМПЛЕКТУЮЩИЕ ДЛЯ ВЕРСТАКОВ ВЛ, ВС И ИНСТРУМЕНТАЛЬНЫХ ШКАФОВ И ТУМБ</t>
  </si>
  <si>
    <t>Держатель инструмента на экран (ключи)</t>
  </si>
  <si>
    <t>194х80х35</t>
  </si>
  <si>
    <t>Держатель инструмента на экран (отвертки)</t>
  </si>
  <si>
    <t>60х375х35</t>
  </si>
  <si>
    <t>Крючок 100 мм (5 шт.)</t>
  </si>
  <si>
    <t>75х55х115</t>
  </si>
  <si>
    <t>Крючок 150 мм (5 шт.)</t>
  </si>
  <si>
    <t>75х55х165</t>
  </si>
  <si>
    <t>Полка навесная на экран</t>
  </si>
  <si>
    <t>70х525х145</t>
  </si>
  <si>
    <t>Ящик пластиковый 75х105х170</t>
  </si>
  <si>
    <t>75х105х170</t>
  </si>
  <si>
    <t>Ящик пластиковый 75х105х290</t>
  </si>
  <si>
    <t>75х105х290</t>
  </si>
  <si>
    <t>Ящик пластиковый 150х230х400</t>
  </si>
  <si>
    <t>150х230х400</t>
  </si>
  <si>
    <t>Ящик пластиковый 150х230х500</t>
  </si>
  <si>
    <t>150х230х500</t>
  </si>
  <si>
    <t>С 16.05.2011</t>
  </si>
  <si>
    <t>СТЕЛЛАЖ СТ-051 (максимальная нагрузка на ярус/секцию - 750/4500 кг)</t>
  </si>
  <si>
    <t>Наименование</t>
  </si>
  <si>
    <t>Рамы</t>
  </si>
  <si>
    <t>СТ-051 Рама 1800х650 цинк</t>
  </si>
  <si>
    <t>10.05</t>
  </si>
  <si>
    <t>СТ-051 Рама 1800х850 цинк</t>
  </si>
  <si>
    <t>10.90</t>
  </si>
  <si>
    <t>СТ-051 Рама 1800х1050 цинк</t>
  </si>
  <si>
    <t>11.77</t>
  </si>
  <si>
    <t>СТ-051 Рама 2000х650 цинк</t>
  </si>
  <si>
    <t>10.73</t>
  </si>
  <si>
    <t>СТ-051 Рама 2000х850 цинк</t>
  </si>
  <si>
    <t>11.58</t>
  </si>
  <si>
    <t>СТ-051 Рама 2000х1050 цинк</t>
  </si>
  <si>
    <t>12.45</t>
  </si>
  <si>
    <t>СТ-051 Рама 2200х650 цинк</t>
  </si>
  <si>
    <t>12.21</t>
  </si>
  <si>
    <t>СТ-051 Рама 2200х850 цинк</t>
  </si>
  <si>
    <t>13.20</t>
  </si>
  <si>
    <t>СТ-051 Рама 2200х1050 цинк</t>
  </si>
  <si>
    <t>14.22</t>
  </si>
  <si>
    <t>СТ-051 Рама 2500х650 цинк</t>
  </si>
  <si>
    <t>13.25</t>
  </si>
  <si>
    <t>СТ-051 Рама 2500х850 цинк</t>
  </si>
  <si>
    <t>14.24</t>
  </si>
  <si>
    <t>СТ-051 Рама 2500х1050 цинк</t>
  </si>
  <si>
    <t>15.26</t>
  </si>
  <si>
    <t>СТ-051 Рама 2700х650 цинк</t>
  </si>
  <si>
    <t>13.93</t>
  </si>
  <si>
    <t>СТ-051 Рама 2700х850 цинк</t>
  </si>
  <si>
    <t>14.92</t>
  </si>
  <si>
    <t>СТ-051 Рама 2700х1050 цинк</t>
  </si>
  <si>
    <t>15.94</t>
  </si>
  <si>
    <t>СТ-051 Рама 3000х650 цинк</t>
  </si>
  <si>
    <t>15.77</t>
  </si>
  <si>
    <t>СТ-051 Рама 3000х850 цинк</t>
  </si>
  <si>
    <t>16.90</t>
  </si>
  <si>
    <t>СТ-051 Рама 3000х1050 цинк</t>
  </si>
  <si>
    <t>18.07</t>
  </si>
  <si>
    <t>СТ-051 Рама 3500х650 цинк</t>
  </si>
  <si>
    <t>17.74</t>
  </si>
  <si>
    <t>СТ-051 Рама 3500х850 цинк</t>
  </si>
  <si>
    <t>18.82</t>
  </si>
  <si>
    <t>СТ-051 Рама 3500х1050 цинк</t>
  </si>
  <si>
    <t>19.95</t>
  </si>
  <si>
    <t>СТ-051 Рама 4000х650 цинк</t>
  </si>
  <si>
    <t>20.01</t>
  </si>
  <si>
    <t>СТ-051 Рама 4000х850 цинк</t>
  </si>
  <si>
    <t>21.28</t>
  </si>
  <si>
    <t>СТ-051 Рама 4000х1050 цинк</t>
  </si>
  <si>
    <t>22.60</t>
  </si>
  <si>
    <t>СТ-051 Рама 4500х650 цинк</t>
  </si>
  <si>
    <t>22.53</t>
  </si>
  <si>
    <t>СТ-051 Рама 4500х850 цинк</t>
  </si>
  <si>
    <t>23.94</t>
  </si>
  <si>
    <t>СТ-051 Рама 4500х1050 цинк</t>
  </si>
  <si>
    <t>25.41</t>
  </si>
  <si>
    <t>СТ-051 Рама 5000х650 цинк</t>
  </si>
  <si>
    <t>25.05</t>
  </si>
  <si>
    <t>СТ-051 Рама 5000х850 цинк</t>
  </si>
  <si>
    <t>26.60</t>
  </si>
  <si>
    <t>СТ-051 Рама 5000х1050 цинк</t>
  </si>
  <si>
    <t>28.22</t>
  </si>
  <si>
    <t>СТ-051 Рама 5500х650 цинк</t>
  </si>
  <si>
    <t>27.57</t>
  </si>
  <si>
    <t>СТ-051 Рама 5500х850 цинк</t>
  </si>
  <si>
    <t>29.26</t>
  </si>
  <si>
    <t>СТ-051 Рама 5500х1050 цинк</t>
  </si>
  <si>
    <t>31.03</t>
  </si>
  <si>
    <t>СТ-051 Рама 6000х650 цинк</t>
  </si>
  <si>
    <t>29.54</t>
  </si>
  <si>
    <t>СТ-051 Рама 6000х850 цинк</t>
  </si>
  <si>
    <t>31.18</t>
  </si>
  <si>
    <t>СТ-051 Рама 6000х1050 цинк</t>
  </si>
  <si>
    <t>32.91</t>
  </si>
  <si>
    <t>Ярусы хранения</t>
  </si>
  <si>
    <t>СТ-051 Ярус хранения  650/1200 Полки окраш.</t>
  </si>
  <si>
    <t>13.24</t>
  </si>
  <si>
    <t>СТ-051 Ярус хранения 650/1200 Полки цинк</t>
  </si>
  <si>
    <t>12.84</t>
  </si>
  <si>
    <t>СТ-051 Ярус хранения  650/1500 Полки окраш.</t>
  </si>
  <si>
    <t>16.84</t>
  </si>
  <si>
    <t>СТ-051 Ярус хранения 650/1500  Полки цинк</t>
  </si>
  <si>
    <t>16.34</t>
  </si>
  <si>
    <t>СТ-051 Ярус хранения  650/1800 Полки окраш.</t>
  </si>
  <si>
    <t>20.04</t>
  </si>
  <si>
    <t>СТ-051 Ярус хранения 650/1800 Полки цинк</t>
  </si>
  <si>
    <t>19.44</t>
  </si>
  <si>
    <t>СТ-051 Ярус хранения  650/2100 Полки окраш.</t>
  </si>
  <si>
    <t>23.44</t>
  </si>
  <si>
    <t>СТ-051 Ярус хранения 650/2100 Полки цинк</t>
  </si>
  <si>
    <t>22.74</t>
  </si>
  <si>
    <t>СТ-051 Ярус хранения 850/1200 Полки цинк</t>
  </si>
  <si>
    <t>14.84</t>
  </si>
  <si>
    <t>СТ-051 Ярус хранения 850/1500 Полки цинк</t>
  </si>
  <si>
    <t>18.98</t>
  </si>
  <si>
    <t>СТ-051 Ярус хранения 850/1800 Полки цинк</t>
  </si>
  <si>
    <t>22.72</t>
  </si>
  <si>
    <t>СТ-051 Ярус хранения 850/2100 Полки цинк</t>
  </si>
  <si>
    <t>26.52</t>
  </si>
  <si>
    <t>СТ-051 Ярус хранения 1050/1200 Полки цинк</t>
  </si>
  <si>
    <t>17.24</t>
  </si>
  <si>
    <t>СТ-051 Ярус хранения 1050/1500 Полки цинк</t>
  </si>
  <si>
    <t>22.18</t>
  </si>
  <si>
    <t>СТ-051 Ярус хранения 1050/1800 Полки цинк</t>
  </si>
  <si>
    <t>26.72</t>
  </si>
  <si>
    <t>СТ-051 Ярус хранения 1050/2100 Полки цинк</t>
  </si>
  <si>
    <t>31.12</t>
  </si>
  <si>
    <t>Соединитель 200 спаренных рядов стеллажей (L=200мм)</t>
  </si>
  <si>
    <t>СТЕЛЛАЖ СТ-023 (максимальная нагрузка на ярус/секцию - 400/2500 кг)</t>
  </si>
  <si>
    <t>СТ-023 Рама 1800х300</t>
  </si>
  <si>
    <t>4.86</t>
  </si>
  <si>
    <t>СТ-023 Рама 1800х300 цинк</t>
  </si>
  <si>
    <t>СТ-023 Рама 1800х600</t>
  </si>
  <si>
    <t>6.06</t>
  </si>
  <si>
    <t>СТ-023 Рама 1800х600 цинк</t>
  </si>
  <si>
    <t>СТ-023 Рама 1800х800</t>
  </si>
  <si>
    <t>6.96</t>
  </si>
  <si>
    <t>СТ-023 Рама 1800х800 цинк</t>
  </si>
  <si>
    <t>СТ-023 Рама 2000х300</t>
  </si>
  <si>
    <t>5.22</t>
  </si>
  <si>
    <t>СТ-023 Рама 2000х300 цинк</t>
  </si>
  <si>
    <t>СТ-023 Рама 2000х600</t>
  </si>
  <si>
    <t>6.42</t>
  </si>
  <si>
    <t>СТ-023 Рама 2000х600 цинк</t>
  </si>
  <si>
    <t>СТ-023 Рама 2000х800</t>
  </si>
  <si>
    <t>7.32</t>
  </si>
  <si>
    <t>СТ-023 Рама 2000х800 цинк</t>
  </si>
  <si>
    <t>СТ-023 Рама 2200х300</t>
  </si>
  <si>
    <t>6.04</t>
  </si>
  <si>
    <t>СТ-023 Рама 2200х300 цинк</t>
  </si>
  <si>
    <t>СТ-023 Рама 2200х600</t>
  </si>
  <si>
    <t>7.64</t>
  </si>
  <si>
    <t>СТ-023 Рама 2200х600 цинк</t>
  </si>
  <si>
    <t>СТ-023 Рама 2200х800</t>
  </si>
  <si>
    <t>8.84</t>
  </si>
  <si>
    <t>СТ-023 Рама 2200х800 цинк</t>
  </si>
  <si>
    <t>СТ-023 Рама 2500х300</t>
  </si>
  <si>
    <t>6.60</t>
  </si>
  <si>
    <t>СТ-023 Рама 2500х300 цинк</t>
  </si>
  <si>
    <t>СТ-023 Рама 2500х600</t>
  </si>
  <si>
    <t>8.20</t>
  </si>
  <si>
    <t>СТ-023 Рама 2500х600 цинк</t>
  </si>
  <si>
    <t>СТ-023 Рама 2500х800</t>
  </si>
  <si>
    <t>9.40</t>
  </si>
  <si>
    <t>СТ-023 Рама 2500х800 цинк</t>
  </si>
  <si>
    <t>СТ-023 Рама 2700х300</t>
  </si>
  <si>
    <t>7.40</t>
  </si>
  <si>
    <t>СТ-023 Рама 2700х300 цинк</t>
  </si>
  <si>
    <t>СТ-023 Рама 2700х600</t>
  </si>
  <si>
    <t>СТ-023 Рама 2700х600 цинк</t>
  </si>
  <si>
    <t>СТ-023 Рама 2700х800</t>
  </si>
  <si>
    <t>СТ-023 Рама 2700х800 цинк</t>
  </si>
  <si>
    <t>СТ-023 Рама 3000х300</t>
  </si>
  <si>
    <t>7.96</t>
  </si>
  <si>
    <t>СТ-023 Рама 3000х300 цинк</t>
  </si>
  <si>
    <t>СТ-023 Рама 3000х600</t>
  </si>
  <si>
    <t>9.96</t>
  </si>
  <si>
    <t>СТ-023 Рама 3000х600 цинк</t>
  </si>
  <si>
    <t>СТ-023 Рама 3000х800</t>
  </si>
  <si>
    <t>11.46</t>
  </si>
  <si>
    <t>СТ-023 Рама 3000х800 цинк</t>
  </si>
  <si>
    <t>СТ-023 Ярус хранения 300/ 1200 Полки окраш.</t>
  </si>
  <si>
    <t>СТ-023 Ярус хранения 300/ 1200 Полки цинк</t>
  </si>
  <si>
    <t>СТ-023 Ярус хранения 300/ 1800 Полки окраш.</t>
  </si>
  <si>
    <t xml:space="preserve">СТ-023 Ярус хранения 300/ 1800 Полки цинк </t>
  </si>
  <si>
    <t>СТ-023 Ярус хранения 600/ 1200 Полки окраш.</t>
  </si>
  <si>
    <t>СТ-023 Ярус хранения 600/ 1200 Полки цинк</t>
  </si>
  <si>
    <t>СТ-023 Ярус хранения 600/ 1500 Полки окраш.</t>
  </si>
  <si>
    <t>СТ-023 Ярус хранения 600/ 1500 Полки цинк</t>
  </si>
  <si>
    <t>СТ-023 Ярус хранения 600/ 1800 Полки окраш.</t>
  </si>
  <si>
    <t>СТ-023 Ярус хранения 600/ 1800 Полки цинк</t>
  </si>
  <si>
    <t>СТ-023 Ярус хранения 600/ 2100 Полки окраш.</t>
  </si>
  <si>
    <t>СТ-023 Ярус хранения 600/ 2100 Полки цинк</t>
  </si>
  <si>
    <t>СТ-023 Ярус хранения 800/ 1200 Полки цинк</t>
  </si>
  <si>
    <t>СТ-023 Ярус хранения 800/ 1500 Полки цинк</t>
  </si>
  <si>
    <t>СТ-023 Ярус хранения 800/ 1800 Полки цинк</t>
  </si>
  <si>
    <t>СТ-023 Ярус хранения 800/ 2100 Полки цинк</t>
  </si>
  <si>
    <t>СТЕЛЛАЖ СТ-023 НАКЛОННЫЙ (максимальная нагрузка на ярус/секцию - 400/2500 кг)</t>
  </si>
  <si>
    <t>СТ-023 Рама 2000х585</t>
  </si>
  <si>
    <t>СТ-023 Рама цинк 2000х585</t>
  </si>
  <si>
    <t>СТ-023 Ярус хранения 585х1200 (наклонный) Полки окраш.</t>
  </si>
  <si>
    <t>СТ-023 Ярус хранения 585х1200 (наклонный) Полки цинк</t>
  </si>
  <si>
    <t xml:space="preserve">Ящик пластиковый  290х230х150 </t>
  </si>
  <si>
    <t>Ящик пластиковый  400х230х150</t>
  </si>
  <si>
    <t>Ящик пластиковый  500х230х150</t>
  </si>
  <si>
    <t>СТЕЛЛАЖ СТ-023 ДЛЯ ХРАНЕНИЯ ШИН (максимальная нагрузка на ярус/секцию - 400/2500 кг)</t>
  </si>
  <si>
    <t>СТ-023 Рама 2000х300 (для дисков)</t>
  </si>
  <si>
    <t>СТ-023 Рама цинк 2000х300 (для дисков)</t>
  </si>
  <si>
    <t>СТ-023 Рама 2000х400 (для шин)</t>
  </si>
  <si>
    <t>СТ-023 Рама цинк 2000х400 (для шин)</t>
  </si>
  <si>
    <t>СТ-023 Ярус хранения 1200 (для шин и дисков)</t>
  </si>
  <si>
    <t>СТ-023 Ярус хранения 1500 (для шин и дисков)</t>
  </si>
  <si>
    <t>СТ-023 Ярус хранения 1800 (для шин и дисков)</t>
  </si>
  <si>
    <t>СТ-023 Ярус хранения 2100 (для шин и дисков)</t>
  </si>
  <si>
    <t>СТЕЛЛАЖ СТ-062 КОНСОЛЬНЫЙ (максимальная нагрузка на консоль/стойку - 700/4000 кг)</t>
  </si>
  <si>
    <t>СТ-062 Опора односторонняя 145х182х830</t>
  </si>
  <si>
    <t>СТ-062 Опора двухсторонняя 145х182х1400</t>
  </si>
  <si>
    <t>СТ-062 Раскосная система 1222х1320х50</t>
  </si>
  <si>
    <t>СТ-062 Консоль 670</t>
  </si>
  <si>
    <t>СТ-062 Стойка 2500</t>
  </si>
  <si>
    <t>РАМА* (сборная конструкция)</t>
  </si>
  <si>
    <t>Типоразмер рамы</t>
  </si>
  <si>
    <t>Размер, мм</t>
  </si>
  <si>
    <t>Профиль стоек</t>
  </si>
  <si>
    <t>Рама П 70 цинк 2000</t>
  </si>
  <si>
    <t>П70</t>
  </si>
  <si>
    <t>17.50</t>
  </si>
  <si>
    <t>Рама П 70 цинк 2500</t>
  </si>
  <si>
    <t>21.14</t>
  </si>
  <si>
    <t>Рама П 70 цинк 3000</t>
  </si>
  <si>
    <t>24.87</t>
  </si>
  <si>
    <t>Рама П 70 цинк 3500</t>
  </si>
  <si>
    <t>28.60</t>
  </si>
  <si>
    <t>Рама П 70 цинк 4000</t>
  </si>
  <si>
    <t>31.37</t>
  </si>
  <si>
    <t>Рама П 70 цинк 4500</t>
  </si>
  <si>
    <t>36.84</t>
  </si>
  <si>
    <t>Рама П 70 цинк 5000</t>
  </si>
  <si>
    <t>40.48</t>
  </si>
  <si>
    <t>Рама П 70 цинк 5500</t>
  </si>
  <si>
    <t>44.21</t>
  </si>
  <si>
    <t>Оплата производится в рублях. Пересчет USD и EURO в рубли по курсу ЦБ РФ + 2%.</t>
  </si>
  <si>
    <t xml:space="preserve">Бесплатная доставка до складов транспортных компаний по Москве. </t>
  </si>
  <si>
    <t>Деньги взимаются только за услуги ж/д или транспортных фирм.</t>
  </si>
  <si>
    <t>Дата прайс-листа:</t>
  </si>
  <si>
    <t>Наименование товара</t>
  </si>
  <si>
    <t>Описание товара</t>
  </si>
  <si>
    <t>Розница</t>
  </si>
  <si>
    <t>Банк</t>
  </si>
  <si>
    <t>Дилер</t>
  </si>
  <si>
    <t>Валюта прайс-листа</t>
  </si>
  <si>
    <t>Счетчики банкнот эконом- класса (cо средней нагрузкой, до 3-х часов работы в день)</t>
  </si>
  <si>
    <t>DoCash 3050 SD</t>
  </si>
  <si>
    <t>Скорость -1000 банк/мин., фасовка 1-999, детекция по размеру, суммирование и фасовка, 4 разрядный дисплей счета, 3-х разрядный дисплей фасовки. Емкость подающего кармана/приемного 200/250 поворотный дисплей, ограничители в загрузочном лотке</t>
  </si>
  <si>
    <t>USD</t>
  </si>
  <si>
    <t>DoCash 3050 SD/UV</t>
  </si>
  <si>
    <t>Скорость -1000 банк/мин., фасовка 1-999, УФ-детекция, детекция по размеру, суммирование и фасовка, 4 разрядный дисплей счета, 3-х разрядный дисплей фасовки. Емкость подающего кармана/приемного 200/250 поворотный дисплей, ограничители в загрузочном лотке</t>
  </si>
  <si>
    <r>
      <t xml:space="preserve">DoCash 3000 </t>
    </r>
    <r>
      <rPr>
        <b/>
        <sz val="9"/>
        <color indexed="8"/>
        <rFont val="Times New Roman"/>
        <family val="1"/>
      </rPr>
      <t>SD</t>
    </r>
  </si>
  <si>
    <t>Скорость -600/1200/1500 банк/мин., фасовка 1-999. Емкость подающего кармана 300 банк., приемного 200 банк. Габариты модели: 230*270*250 мм. Вес 6,2 кг.</t>
  </si>
  <si>
    <r>
      <t xml:space="preserve">DoCash 3100 </t>
    </r>
    <r>
      <rPr>
        <b/>
        <sz val="9"/>
        <color indexed="8"/>
        <rFont val="Times New Roman"/>
        <family val="1"/>
      </rPr>
      <t>SD/UV</t>
    </r>
  </si>
  <si>
    <t>Скорость -600/1200/1500 банк/мин., фасовка 1-999. Детекция: размер+УФ. Емкость подающего кармана 300 банк., приемного 200 банк. Габариты модели: 230*270*250мм.</t>
  </si>
  <si>
    <t>ДОРС 600</t>
  </si>
  <si>
    <t>Скорость -1200банк/мин., фасовка 1-999. Емкость подающего кармана 400 банк., приемного 100 банк. Габариты модели: 261*238*232 мм. Вес 5,3 кг.</t>
  </si>
  <si>
    <t>AccuBanker AB230</t>
  </si>
  <si>
    <t>Скорость -600 банк/мин., портативный счетчик, кожаный чехол с клипсой, суммирование (прибавление пересчитываемых номиналов к предыд. итогу).  Емкость загруз. отсека 120старых/150новых. 3 разрядный цифр. дисплей. Питание автономное, сетевое.</t>
  </si>
  <si>
    <t>AccuBanker AB260</t>
  </si>
  <si>
    <t>Скорость -600 банк/мин., портативный счетчик, суммирование (прибавление пересчитываемых номиналов к предыд. итогу), детекция УФ, магнит, водяной знак. Автомат. отключение.  Емкость загруз. отсека 120старых/150новых. 3 разрядный цифр. дисплей. Питание сетевое.</t>
  </si>
  <si>
    <t>AccuBanker AB1000UV</t>
  </si>
  <si>
    <t>Скорость -1000 банк/мин., фасовка 1-999, УФ-детекция, суммирование, 4 разрядный дисплей счета, 3-х разрядный дисплей фасовки. Емкость подающего кармана/приемного 200 банк.выносной дисплей</t>
  </si>
  <si>
    <t>руб.</t>
  </si>
  <si>
    <t>AccuBanker AB 1100UV</t>
  </si>
  <si>
    <t>Счетчики банкнот</t>
  </si>
  <si>
    <t>Magner 15 (Япония)</t>
  </si>
  <si>
    <t>Скорость – 600/900/1200/1800 банк/мин., фасовка 1-999, Ёмкость подающего кармана 250 банк., приемного 100 банк. Габариты: 260*230*250 мм. Вес 3,5 кг.</t>
  </si>
  <si>
    <t>Magner 35-2003 (Япония)</t>
  </si>
  <si>
    <t>Скорость – 600/1200/1500банк/мин., фасовка 1-999, детекция по размеру, емкость подающего кармана 300 банк., приемного 200 банк. Габариты модели: 280*245*255 мм.</t>
  </si>
  <si>
    <t>Magner 35S (Япония)</t>
  </si>
  <si>
    <t>Скорость -500/1000/1300банк/мин., фасовка 1-999. Емкость подающего кармана 300 банк., приемного 150 банк. Габариты модели: 250*234*197 мм. Вес 6,5 кг.</t>
  </si>
  <si>
    <t>Magner 75D (Япония)</t>
  </si>
  <si>
    <t>Скорость -600/1200/1500банк/мин., фасовка 1-999. Емкость подающего кармана 500 банк., приемного 150 банк. Габариты модели: 280*230*255 мм. Вес  7 кг.</t>
  </si>
  <si>
    <t>Magner 75 UD (Япония)</t>
  </si>
  <si>
    <t>Скорость -600/1200/1500 банк/мин., фасовка 1-999, детекция: UD - размер+УФ/ MD - размер+магнит (2головки). Емкость подающего кармана 500 банк., приемного 150 банк. Габариты модели: 280*230*255 мм. Вес  7,3 кг.</t>
  </si>
  <si>
    <t>Magner 75 UMD (Япония)</t>
  </si>
  <si>
    <t>Скорость -600/1200/1500банк/мин., фасовка 1-999, детекция: - размер+УФ+магнит . Емкость подающего кармана 500 банк., приемного 150 банк. Габариты: 280*230*255 мм. Вес 7,3 кг.</t>
  </si>
  <si>
    <t>Magner 75 UMDI (Япония)</t>
  </si>
  <si>
    <t>Скорость -600/1200/1500банк/мин., фасовка 1-999, детекция:  размер+УФ+магнит+ИК. Емкость подающего кармана 500 банк., приемного 150 банк. Габариты: 280*230*255 мм. Вес 7,3 кг.</t>
  </si>
  <si>
    <t>Magner 75 Digital (Япония)</t>
  </si>
  <si>
    <t>Скорость -600/1200/1500банк/мин., фасовка 1-999, детекции: цифровая ИК, цифровая ОПТ, Магнит, УФ, размера. Мультивалютность USD, EUR, RUB + валюта клиента (без перенастройки). Дисплей светодиодный, многострочный. Емкость подающего кармана 500 банк., приемного 150 банк.</t>
  </si>
  <si>
    <t>По запросу</t>
  </si>
  <si>
    <t>Talaris (De La Rue) 1600 (Англия)</t>
  </si>
  <si>
    <t>Скорость -600/1500 банк/мин., фасовка 1-999, Емкость подающего кармана 500 банк., приемного 200 банк.</t>
  </si>
  <si>
    <t>Talaris (De La Rue) EV 8626 (Англия)</t>
  </si>
  <si>
    <t>Скорость -600/1500 банк/мин., фасовка 1-999,  детекция: -. Емкость подающего кармана 500 банк., приемного 200 банк.</t>
  </si>
  <si>
    <t>Talaris (De La Rue) EV 8650 (Англия)</t>
  </si>
  <si>
    <t>Скорость -800/1250/1500/2000 банк/мин., фасовка 1-999,  детекция: -. Емкость подающего кармана 500 банк., приемного 200 банк.</t>
  </si>
  <si>
    <t>Talaris (De La Rue) EV 8650UV (Англия)</t>
  </si>
  <si>
    <t>Скорость -800/1250/1500/2000 банк/мин., фасовка 1-999,  детекция: УФ. Емкость подающего кармана 500 банк., приемного 200 банк.</t>
  </si>
  <si>
    <t>Talaris (De La Rue) EV 8650SDUV (Англия)</t>
  </si>
  <si>
    <t>Скорость -800/1250/1500/2000 банк/мин., фасовка 1-999,  детекция: размер +УФ.  Емкость подающего/приемного кармана 500/200 банк.</t>
  </si>
  <si>
    <t>Talaris (De La Rue) EV  8650SDUVEMG (Англия)</t>
  </si>
  <si>
    <t>Скорость -800/1250/1500/2000 банк/мин., фасовка 1-999,  детекция: размер+УФ+магнит. Емкость подающего/приемного кармана 500/200 банк.</t>
  </si>
  <si>
    <t>De La Rue 8643 (Англия)</t>
  </si>
  <si>
    <t>Скорость -500/1000/1500 банк/мин., фасовка 1-999. Емкость подающего кармана 400 банк., приемного 200 банк. Габариты модели: 273*286*213 мм. Вес нетто: 7,3 кг. Повышенный эксплуатационный ресурс.</t>
  </si>
  <si>
    <t>De La Rue 8672 (Англия)</t>
  </si>
  <si>
    <t>Скорость -500/1000/1750банк/мин., фасовка 1-999,  детекция: размер+УФ+магнит+ определения металлической нити. Емкость подающего кармана 1000 банк., приемного 200 банк. Габариты модели: 381*391*267 мм. Вес 10,2 кг. Предназначен для большого объема наличности.</t>
  </si>
  <si>
    <t>Laurel J700 (Япония)</t>
  </si>
  <si>
    <t>Скорость -1200 банк/мин., фасовка 1-999. Емкость подающего кармана 500 банк., приемного 200 банк. Габариты модели: 190*282*233 мм. Вес 6,5 кг.</t>
  </si>
  <si>
    <t>Laurel J798 SD/UV/MG/IR (Япония)</t>
  </si>
  <si>
    <t xml:space="preserve">Скорость -800/1250/1500 банк/мин., фасовка 1-999 .Детекция: размер+УФ+ИК+магнит. Емкость подающего кармана 500 банк., приемного 200 банк. Габариты : 190*282*233 мм.                                          </t>
  </si>
  <si>
    <t>Toyocom NC 60 UV/MG/IR i3D/FH (Япония)</t>
  </si>
  <si>
    <t xml:space="preserve">Скорость -600/1200/1500 банк/мин., фасовка 1-999, Детекция: геометрический размер+УФ+ магнит+ИК+считывание инфракрасной карты USD,EURO,RUR.  Емкость подающего кармана 400 банкнот, приемного 200 банкнот. Габариты модели: 311*231*311 мм. Вес 8 кг.  </t>
  </si>
  <si>
    <t>EURO</t>
  </si>
  <si>
    <r>
      <t xml:space="preserve">Billcon 120 SD </t>
    </r>
    <r>
      <rPr>
        <b/>
        <sz val="8"/>
        <rFont val="Times New Roman"/>
        <family val="1"/>
      </rPr>
      <t>(Япония)</t>
    </r>
  </si>
  <si>
    <t>Рама П 70 цинк 6000</t>
  </si>
  <si>
    <t>47.94</t>
  </si>
  <si>
    <t>Рама П 90 цинк 2000</t>
  </si>
  <si>
    <t>П90</t>
  </si>
  <si>
    <t>19.64</t>
  </si>
  <si>
    <t>Рама П 90 цинк 2500</t>
  </si>
  <si>
    <t>23.82</t>
  </si>
  <si>
    <t>Рама П 90 цинк 3000</t>
  </si>
  <si>
    <t>28.08</t>
  </si>
  <si>
    <t>Рама П 90 цинк 3500</t>
  </si>
  <si>
    <t>32.34</t>
  </si>
  <si>
    <t>Рама П 90 цинк 4000</t>
  </si>
  <si>
    <t>35.62</t>
  </si>
  <si>
    <t>Рама П 90 цинк 4500</t>
  </si>
  <si>
    <t>41.64</t>
  </si>
  <si>
    <t>Рама П 90 цинк 5000</t>
  </si>
  <si>
    <t>45.82</t>
  </si>
  <si>
    <t>Рама П 90 цинк 5500</t>
  </si>
  <si>
    <t>50.08</t>
  </si>
  <si>
    <t>Рама П 90 цинк 6000</t>
  </si>
  <si>
    <t>54.34</t>
  </si>
  <si>
    <t>Рама П 90 цинк 6500</t>
  </si>
  <si>
    <t>58.60</t>
  </si>
  <si>
    <t>Рама П 90 цинк 7000</t>
  </si>
  <si>
    <t>61.88</t>
  </si>
  <si>
    <t>Рама П 90 цинк 7500</t>
  </si>
  <si>
    <t>66.14</t>
  </si>
  <si>
    <t>Рама П 90 цинк 8000</t>
  </si>
  <si>
    <t>70.40</t>
  </si>
  <si>
    <t>Рама П 90 цинк 8500</t>
  </si>
  <si>
    <t>74.58</t>
  </si>
  <si>
    <t>Рама П 90 цинк 9000</t>
  </si>
  <si>
    <t>78.84</t>
  </si>
  <si>
    <t>Рама П 110 цинк 3000</t>
  </si>
  <si>
    <t>П110</t>
  </si>
  <si>
    <t>37.50</t>
  </si>
  <si>
    <t>Рама П 110 цинк 3500</t>
  </si>
  <si>
    <t>43.34</t>
  </si>
  <si>
    <t>Рама П 110 цинк 4000</t>
  </si>
  <si>
    <t>48.18</t>
  </si>
  <si>
    <t>Рама П 110 цинк 4500</t>
  </si>
  <si>
    <t>55.78</t>
  </si>
  <si>
    <t>Рама П 110 цинк 5000</t>
  </si>
  <si>
    <t>61.52</t>
  </si>
  <si>
    <t>Рама П 110 цинк 5500</t>
  </si>
  <si>
    <t>67.36</t>
  </si>
  <si>
    <t>Рама П 110 цинк 6000</t>
  </si>
  <si>
    <t>73.18</t>
  </si>
  <si>
    <t>Рама П 110 цинк 6500</t>
  </si>
  <si>
    <t>79.02</t>
  </si>
  <si>
    <t>Рама П 110 цинк 7000</t>
  </si>
  <si>
    <t>83.86</t>
  </si>
  <si>
    <t>Рама П 110 цинк 7500</t>
  </si>
  <si>
    <t>89.70</t>
  </si>
  <si>
    <t>Рама П 110 цинк 8000</t>
  </si>
  <si>
    <t>95.52</t>
  </si>
  <si>
    <t>Рама П 110 цинк 8500</t>
  </si>
  <si>
    <t>101.28</t>
  </si>
  <si>
    <t>Рама П 110 цинк 9000</t>
  </si>
  <si>
    <t>107.10</t>
  </si>
  <si>
    <t>Рама П 130 цинк 6000</t>
  </si>
  <si>
    <t>П130</t>
  </si>
  <si>
    <t>91.70</t>
  </si>
  <si>
    <t>Рама П 130 цинк 6500</t>
  </si>
  <si>
    <t>99.00</t>
  </si>
  <si>
    <t>Рама П 130 цинк 7000</t>
  </si>
  <si>
    <t>104.88</t>
  </si>
  <si>
    <t>Рама П 130 цинк 7500</t>
  </si>
  <si>
    <t>112.18</t>
  </si>
  <si>
    <t>Рама П 130 цинк 8000</t>
  </si>
  <si>
    <t>119.46</t>
  </si>
  <si>
    <t>Рама П 130 цинк 8500</t>
  </si>
  <si>
    <t>126.62</t>
  </si>
  <si>
    <t>Рама П 130 цинк 9000</t>
  </si>
  <si>
    <t>133.90</t>
  </si>
  <si>
    <t>Рама П 130 цинк 9500</t>
  </si>
  <si>
    <t>141.20</t>
  </si>
  <si>
    <t>Рама П 130 цинк 10000</t>
  </si>
  <si>
    <t>147.08</t>
  </si>
  <si>
    <t>Рама П 130 цинк 10500</t>
  </si>
  <si>
    <t>154.38</t>
  </si>
  <si>
    <t>Рама П 130 цинк 11000</t>
  </si>
  <si>
    <t>161.66</t>
  </si>
  <si>
    <t>Рама П 130 цинк 11500</t>
  </si>
  <si>
    <t>168.74</t>
  </si>
  <si>
    <t>Рама П 130 цинк 12000</t>
  </si>
  <si>
    <t>176.10</t>
  </si>
  <si>
    <t>БАЛКА (на зацепах)</t>
  </si>
  <si>
    <t>Типоразмер балки</t>
  </si>
  <si>
    <t>Максимальная допустимая нагрузка на ярус , кг</t>
  </si>
  <si>
    <t>Балка 1800 Z105х50х2</t>
  </si>
  <si>
    <t>8.12</t>
  </si>
  <si>
    <t>Балка 2250 Z105х50х2</t>
  </si>
  <si>
    <t>9.72</t>
  </si>
  <si>
    <t>Балка 2700 Z105х50х2</t>
  </si>
  <si>
    <t>11.32</t>
  </si>
  <si>
    <t>Балка 1800 П90х50х1,5</t>
  </si>
  <si>
    <t>10.32</t>
  </si>
  <si>
    <t>Балка 2250 П90х50х1,5</t>
  </si>
  <si>
    <t>12.52</t>
  </si>
  <si>
    <t>Балка 2700 П90х50х1,5</t>
  </si>
  <si>
    <t>14.72</t>
  </si>
  <si>
    <t>Балка 3300 П90х50х1,5</t>
  </si>
  <si>
    <t>17.32</t>
  </si>
  <si>
    <t>Балка 1800 П110х50х1,5</t>
  </si>
  <si>
    <t>11.02</t>
  </si>
  <si>
    <t>Балка 2250 П110х50х1,5</t>
  </si>
  <si>
    <t>13.82</t>
  </si>
  <si>
    <t>Балка 2700 П110х50х1,5</t>
  </si>
  <si>
    <t>15.52</t>
  </si>
  <si>
    <t>Балка 3300 П110х50х1,5</t>
  </si>
  <si>
    <t>18.92</t>
  </si>
  <si>
    <t>Балка 1800 П130х50х1,5</t>
  </si>
  <si>
    <t>11.82</t>
  </si>
  <si>
    <t>Балка 2250 П130х50х1,5</t>
  </si>
  <si>
    <t>14.52</t>
  </si>
  <si>
    <t>Балка 2700 П130х50х1,5</t>
  </si>
  <si>
    <t>Балка 3300 П130х50х1,5</t>
  </si>
  <si>
    <t>20.42</t>
  </si>
  <si>
    <t>Балка 1800 П130х50х2</t>
  </si>
  <si>
    <t>15.22</t>
  </si>
  <si>
    <t>Балка 2250 П130х50х2</t>
  </si>
  <si>
    <t>Балка 2700 П130х50х2</t>
  </si>
  <si>
    <t>22.02</t>
  </si>
  <si>
    <t>Балка 3300 П130х50х2</t>
  </si>
  <si>
    <t>26.32</t>
  </si>
  <si>
    <t>ЭЛЕМЕНТЫ ПАЛЕТНЫХ СТЕЛЛАЖЕЙ</t>
  </si>
  <si>
    <t xml:space="preserve">Наименование элемента стеллажей                                    </t>
  </si>
  <si>
    <t xml:space="preserve">Защитное ограждение 1000 одного ряда стеллажей
(2 угловых защитных ограждений стойки + 1 защитные балки 1000 + крепеж)    
</t>
  </si>
  <si>
    <t>1187/1728</t>
  </si>
  <si>
    <t>1125/1637</t>
  </si>
  <si>
    <t xml:space="preserve">Защитное ограждение 1000 одного ряда стеллажей
(2 угловых защитных ограждений стойки +  2 защитные балки 1000 + крепеж)    
</t>
  </si>
  <si>
    <t xml:space="preserve">Защитное ограждение 2200 спаренных рядов стеллажей
(2 угловых защитных ограждений стойки + 1 защитные балки 2200 + крепеж)  
</t>
  </si>
  <si>
    <t>1618/2590</t>
  </si>
  <si>
    <t>1618/2454</t>
  </si>
  <si>
    <t xml:space="preserve">Защитное ограждение 2200 спаренных рядов стеллажей
(2 угловых защитных ограждений стойки + 2 защитные балки 2200 + крепеж)  
</t>
  </si>
  <si>
    <t>Защитное ограждение стойки + 4 анкера</t>
  </si>
  <si>
    <t>Защитное ограждение стойки П130 + 4 анкера</t>
  </si>
  <si>
    <t>Пластина регулировочная под подпятник</t>
  </si>
  <si>
    <t>Пластина регулировочная П130 под подпятник</t>
  </si>
  <si>
    <t xml:space="preserve">Полка  450х1000 (г/п 400 кг) </t>
  </si>
  <si>
    <t>Раскосная система 1800 спаренных рядов стеллажей*</t>
  </si>
  <si>
    <t>Раскосная система 2250 спаренных рядов стеллажей*</t>
  </si>
  <si>
    <t>Раскосная система 2700 спаренных рядов стеллажей*</t>
  </si>
  <si>
    <t>Раскосная система 1800 П130 спаренных рядов стеллажей*</t>
  </si>
  <si>
    <t>Раскосная система 2250 П130 спаренных рядов стеллажей*</t>
  </si>
  <si>
    <t>Раскосная система 2700 П130 спаренных рядов стеллажей*</t>
  </si>
  <si>
    <t>Соединитель 200 спаренных рядов стеллажей (L=200 мм)</t>
  </si>
  <si>
    <t>Соединитель 300 спаренных рядов стеллажей (L=300мм)</t>
  </si>
  <si>
    <t>Соединитель 400 спаренных рядов стеллажей (L=400мм)</t>
  </si>
  <si>
    <t>Соединитель 500 спаренных рядов стеллажей (L=500мм)</t>
  </si>
  <si>
    <t>Угловое защитное ограждение стойки + 4 анкера</t>
  </si>
  <si>
    <t>Сборка стеллажей до 5 шт. – не осуществляется; более 5 шт – 10 %.</t>
  </si>
  <si>
    <r>
      <t>·</t>
    </r>
    <r>
      <rPr>
        <b/>
        <sz val="10"/>
        <rFont val="Times New Roman"/>
        <family val="1"/>
      </rPr>
      <t>        до 70 кг. – 5% от стоимости</t>
    </r>
  </si>
  <si>
    <r>
      <t>·</t>
    </r>
    <r>
      <rPr>
        <b/>
        <sz val="10"/>
        <rFont val="Times New Roman"/>
        <family val="1"/>
      </rPr>
      <t>        свыше 70кг. – 8 %</t>
    </r>
  </si>
  <si>
    <t>СТЕЛЛАЖИ</t>
  </si>
  <si>
    <t>Распределенная нагрузка на одну полку до 150 кг; шаг отверстия для крепления полок -25 мм. Стеллажи высотой 0,5/ 1,0/ 1,2/, 1,5/ 1,8/ 2,5/ 3,0 м, покрытие - светло-серое.</t>
  </si>
  <si>
    <t>Размеры, ВхШхГл</t>
  </si>
  <si>
    <t>Вес</t>
  </si>
  <si>
    <t>Стойка «У» 2,5 м</t>
  </si>
  <si>
    <t>Стойка «У» 2,3 м</t>
  </si>
  <si>
    <t>Стойка «У» 2,2 м</t>
  </si>
  <si>
    <t>Стойка «У» 2,0 м</t>
  </si>
  <si>
    <t>Стойка «У» 1,8 м</t>
  </si>
  <si>
    <t>Стойка «У» 1,5 м</t>
  </si>
  <si>
    <t>Стойка «У» 1,2 м</t>
  </si>
  <si>
    <t>Стойка «У» 1,0 м</t>
  </si>
  <si>
    <t>Стойка «У» 0,5 м</t>
  </si>
  <si>
    <t>Стойка «Э» 2,5 м</t>
  </si>
  <si>
    <t>Стойка «Э» 2,3 м</t>
  </si>
  <si>
    <t>Стойка «Э» 2,2 м</t>
  </si>
  <si>
    <t>Стойка «Э» 2,0 м</t>
  </si>
  <si>
    <t>Стойка «Э» 1,8 м</t>
  </si>
  <si>
    <t>Стойка «Э» 1,5 м</t>
  </si>
  <si>
    <t>Стойка «Э» 1,2 м</t>
  </si>
  <si>
    <t>Стойка «Э» 1,0 м</t>
  </si>
  <si>
    <t>Стойка «Э» 0,5 м</t>
  </si>
  <si>
    <t>Переходник</t>
  </si>
  <si>
    <t>Уголок</t>
  </si>
  <si>
    <t>Подпятник</t>
  </si>
  <si>
    <t>Планка огранич. ширина 300 мм</t>
  </si>
  <si>
    <t>Планка огранич. ширина 400 мм</t>
  </si>
  <si>
    <t>Планка огранич. ширина 500 мм</t>
  </si>
  <si>
    <t>Планка огранич.ширина 600 мм</t>
  </si>
  <si>
    <t>Планка огранич. ширина700 мм</t>
  </si>
  <si>
    <t>Планка огранич.ширина 1000 мм</t>
  </si>
  <si>
    <t>Боковая стенка</t>
  </si>
  <si>
    <t>600*2000</t>
  </si>
  <si>
    <t>500*2000</t>
  </si>
  <si>
    <t>400*2000</t>
  </si>
  <si>
    <t>300*2000</t>
  </si>
  <si>
    <t>600*500</t>
  </si>
  <si>
    <t>500*500</t>
  </si>
  <si>
    <t>400*500</t>
  </si>
  <si>
    <t>300*500</t>
  </si>
  <si>
    <t>Полка</t>
  </si>
  <si>
    <t>600*1000</t>
  </si>
  <si>
    <t>500*1000</t>
  </si>
  <si>
    <t>400*1000</t>
  </si>
  <si>
    <t>300*1000</t>
  </si>
  <si>
    <t>600*700</t>
  </si>
  <si>
    <t>500*700</t>
  </si>
  <si>
    <t>400*700</t>
  </si>
  <si>
    <t>300*700</t>
  </si>
  <si>
    <t>200*750</t>
  </si>
  <si>
    <t>300*750</t>
  </si>
  <si>
    <t>600*1200</t>
  </si>
  <si>
    <t>500*1200</t>
  </si>
  <si>
    <t>400*1200</t>
  </si>
  <si>
    <t>300*1200</t>
  </si>
  <si>
    <t>600*1500</t>
  </si>
  <si>
    <t>500*1500</t>
  </si>
  <si>
    <t>400*1500</t>
  </si>
  <si>
    <t>300*1500</t>
  </si>
  <si>
    <t>Разделитель на полку 300 мм</t>
  </si>
  <si>
    <t>Разделитель на полку 400 мм</t>
  </si>
  <si>
    <t>Разделитель на полку 500 мм</t>
  </si>
  <si>
    <t>Разделитель на полку 600 мм</t>
  </si>
  <si>
    <t>Полка угловая (Г х Ш)</t>
  </si>
  <si>
    <t>400*600</t>
  </si>
  <si>
    <t>600*800</t>
  </si>
  <si>
    <t>Задняя стенка</t>
  </si>
  <si>
    <t>1000*500</t>
  </si>
  <si>
    <t>700*500</t>
  </si>
  <si>
    <t>1000*2000</t>
  </si>
  <si>
    <t>700*2000</t>
  </si>
  <si>
    <t>Стеллажи в комплекте</t>
  </si>
  <si>
    <t>МС 234 (4 полки)</t>
  </si>
  <si>
    <t>2000*1000*300</t>
  </si>
  <si>
    <t>Цены уточняются!!!</t>
  </si>
  <si>
    <t>МС 244 (4 полки)</t>
  </si>
  <si>
    <t>2000*1000*400</t>
  </si>
  <si>
    <t>МС 254 (4 полки)</t>
  </si>
  <si>
    <t>2000*1000*500</t>
  </si>
  <si>
    <t>МС 264 (4 полки)</t>
  </si>
  <si>
    <t>2000*1000*600</t>
  </si>
  <si>
    <t>Стеллажи изготовлены из высококачественной стали.</t>
  </si>
  <si>
    <t>Покрытие порошковое полимерное фирмы Bichon (Франция).</t>
  </si>
  <si>
    <t>Цвет светло-серый (RAL-7035).</t>
  </si>
  <si>
    <t>Шаг отверстий для крепления полок 25 мм.</t>
  </si>
  <si>
    <t>Допустимая нагрузка на 1 секцию «Э» - до 500 кг, на секцию «У» - до 750 кг.</t>
  </si>
  <si>
    <t>СЕЙФЫ ОТЕЧЕСТВЕННЫЕ</t>
  </si>
  <si>
    <t>Класс</t>
  </si>
  <si>
    <t>Габариты</t>
  </si>
  <si>
    <t>Вес / Объем</t>
  </si>
  <si>
    <t>Замок</t>
  </si>
  <si>
    <t>В х Ш х Гл</t>
  </si>
  <si>
    <t>(ключевой)</t>
  </si>
  <si>
    <t>СТ106.С02</t>
  </si>
  <si>
    <t>375х350х320</t>
  </si>
  <si>
    <t>35/25</t>
  </si>
  <si>
    <t>Mauer (Германия), 1 полка</t>
  </si>
  <si>
    <t>СТ106.С03</t>
  </si>
  <si>
    <t>400х375х380</t>
  </si>
  <si>
    <t>45/29</t>
  </si>
  <si>
    <t>СТ106.С04</t>
  </si>
  <si>
    <t>400х460х380</t>
  </si>
  <si>
    <t>50/45</t>
  </si>
  <si>
    <t>СТ106.С05</t>
  </si>
  <si>
    <t>485х375х380</t>
  </si>
  <si>
    <t>СТ106.С06</t>
  </si>
  <si>
    <t>620х460х470</t>
  </si>
  <si>
    <t>75/90</t>
  </si>
  <si>
    <t>СТ106.С09</t>
  </si>
  <si>
    <t>900х460х470</t>
  </si>
  <si>
    <t>105/145</t>
  </si>
  <si>
    <t>Mauer (Германия), 2 полки</t>
  </si>
  <si>
    <t>СТ106.С09/2</t>
  </si>
  <si>
    <t>Mauer (Германия) 2ух секц.</t>
  </si>
  <si>
    <t>СТ106.С10</t>
  </si>
  <si>
    <t>900х600х520</t>
  </si>
  <si>
    <t>140/202</t>
  </si>
  <si>
    <t>СТ106.С12</t>
  </si>
  <si>
    <t>1240х600х520</t>
  </si>
  <si>
    <t>190/295</t>
  </si>
  <si>
    <t>СТ106.С17</t>
  </si>
  <si>
    <t>1610х725х620</t>
  </si>
  <si>
    <t>310/580</t>
  </si>
  <si>
    <t>Mauer (Германия), 3 полки</t>
  </si>
  <si>
    <t>СТ206.С04</t>
  </si>
  <si>
    <t>640х420х380</t>
  </si>
  <si>
    <t>85/58</t>
  </si>
  <si>
    <t>СТ206.С05</t>
  </si>
  <si>
    <t>570х600х520</t>
  </si>
  <si>
    <t>150/95</t>
  </si>
  <si>
    <t>СТ206.С06</t>
  </si>
  <si>
    <t>640х530х520</t>
  </si>
  <si>
    <t>СТ206.С09</t>
  </si>
  <si>
    <t>940х600х520</t>
  </si>
  <si>
    <t>220/170</t>
  </si>
  <si>
    <t>СТ206.С12</t>
  </si>
  <si>
    <t>275/235</t>
  </si>
  <si>
    <t>СТ206.С16</t>
  </si>
  <si>
    <t>1640х600х520</t>
  </si>
  <si>
    <t>350/385</t>
  </si>
  <si>
    <t>СТ206.С17</t>
  </si>
  <si>
    <t>1640х725х670</t>
  </si>
  <si>
    <t>460/580</t>
  </si>
  <si>
    <t>СТ306.СС05</t>
  </si>
  <si>
    <t>570х600х535</t>
  </si>
  <si>
    <t>230/85</t>
  </si>
  <si>
    <t>Mauer (Германия), 2 ключа</t>
  </si>
  <si>
    <t>СТ306.СС06</t>
  </si>
  <si>
    <t>640х530х535</t>
  </si>
  <si>
    <t>СТ306.СС09</t>
  </si>
  <si>
    <t>940х600х535</t>
  </si>
  <si>
    <t>330/155</t>
  </si>
  <si>
    <t>СТ306.СС12</t>
  </si>
  <si>
    <t>1240х600х535</t>
  </si>
  <si>
    <t>400/215</t>
  </si>
  <si>
    <t>СТ306. СС16</t>
  </si>
  <si>
    <t>1640х600х535</t>
  </si>
  <si>
    <t>500/290</t>
  </si>
  <si>
    <t>СТ306.СС17</t>
  </si>
  <si>
    <t>1680х800х715</t>
  </si>
  <si>
    <t>815/580</t>
  </si>
  <si>
    <t>СТ302.СС05</t>
  </si>
  <si>
    <t>575х600х520</t>
  </si>
  <si>
    <t>205/75</t>
  </si>
  <si>
    <t>СТ302.СС06</t>
  </si>
  <si>
    <t>645х530х520</t>
  </si>
  <si>
    <t>СТ302.СС09</t>
  </si>
  <si>
    <t>945х600х520</t>
  </si>
  <si>
    <t>305/145</t>
  </si>
  <si>
    <t>СТ302.СС16</t>
  </si>
  <si>
    <t>1645х600х520</t>
  </si>
  <si>
    <t>485/275</t>
  </si>
  <si>
    <t>СТ406.СС06</t>
  </si>
  <si>
    <t>575х530х540</t>
  </si>
  <si>
    <t>325/35</t>
  </si>
  <si>
    <t>СТ406.СС09</t>
  </si>
  <si>
    <t>415/120</t>
  </si>
  <si>
    <t>СТ406.СС12</t>
  </si>
  <si>
    <t>500/170</t>
  </si>
  <si>
    <t>СТ406.СС16</t>
  </si>
  <si>
    <t>630/230</t>
  </si>
  <si>
    <t>СТ406.СС17</t>
  </si>
  <si>
    <t>1710х815х745</t>
  </si>
  <si>
    <t>870/580</t>
  </si>
  <si>
    <t>СТ401.СС09</t>
  </si>
  <si>
    <t>995х650х570</t>
  </si>
  <si>
    <t>410/145</t>
  </si>
  <si>
    <t>СТ401.СС16</t>
  </si>
  <si>
    <t>1695х650х570</t>
  </si>
  <si>
    <t>640/285</t>
  </si>
  <si>
    <t>СТ401.СС17</t>
  </si>
  <si>
    <t>1695х810х725</t>
  </si>
  <si>
    <t>890/580</t>
  </si>
  <si>
    <t>Варианты установки замков и дополнительное оборудование:</t>
  </si>
  <si>
    <t>• внутренний отсек (трейзер) 150х280х330 мм с замком  3 890 руб.</t>
  </si>
  <si>
    <t>• электронный замок Wittkopp (Германия) вместо ключевого         7 360 руб.</t>
  </si>
  <si>
    <t>• кодовый замок La Gard (США) вместо ключевого          3 700 руб.</t>
  </si>
  <si>
    <t>• дополнительный ключевой замок(Германия)                  2 390руб.</t>
  </si>
  <si>
    <t>• дополнительный кодовый замок La Gard (США)            5660 руб.</t>
  </si>
  <si>
    <t>• устройство для опечатывания                                                470 руб.</t>
  </si>
  <si>
    <t>• дополнительная отверстие                                                      380 руб.</t>
  </si>
  <si>
    <t>• дополнительная полка                                                              430 руб.</t>
  </si>
  <si>
    <t>• комплект деталей для соединения сейфов между собой  370 руб.</t>
  </si>
  <si>
    <t>Упаковка – 3% от стоимости продукции.</t>
  </si>
  <si>
    <t>Доставка продукции по Москве: при суммарном весе груза</t>
  </si>
  <si>
    <t>до 200 кг – 2500 руб., от 200 до 500 кг – 3000 руб., от 500 до 900 кг – 3500 руб. одна ездка.</t>
  </si>
  <si>
    <t>При доставке внутрь третьего транспортного кольца + 400 руб. за один рейс.</t>
  </si>
  <si>
    <t>При доставке за пределы МКАД - 50 руб. за один километр пробега.</t>
  </si>
  <si>
    <t>Разгрузка и доставка до места:</t>
  </si>
  <si>
    <t>До 300 кг – 10%, свыше 300 кг – 15% от стоимости продукции.</t>
  </si>
  <si>
    <t>В случае отсутствия грузового лифта + 1,5% за каждый этаж выше первого.</t>
  </si>
  <si>
    <t>Монтаж (установка сейфа на сейф или на подставку): до 100 кг – 1070 руб., свыше 100 кг – 3050 руб.</t>
  </si>
  <si>
    <t>Депозитные/Абонентские шкафы</t>
  </si>
  <si>
    <t>(Все депозитные блоки, кроме Hamilton, поставляются без кассет.)</t>
  </si>
  <si>
    <t>Габариты, мм
(ВхШхГл.)</t>
  </si>
  <si>
    <t>Вес
кг</t>
  </si>
  <si>
    <r>
      <t xml:space="preserve">Примечание (общее кол-во ячеек в блоке; кол-во ячеек высотой </t>
    </r>
    <r>
      <rPr>
        <b/>
        <sz val="12"/>
        <rFont val="Times New Roman"/>
        <family val="1"/>
      </rPr>
      <t>h</t>
    </r>
    <r>
      <rPr>
        <b/>
        <sz val="10"/>
        <rFont val="Times New Roman"/>
        <family val="1"/>
      </rPr>
      <t xml:space="preserve"> мм)</t>
    </r>
  </si>
  <si>
    <t>Hamilton SS1</t>
  </si>
  <si>
    <t>559х829х910</t>
  </si>
  <si>
    <t>42 ячейки, 76х127 мм</t>
  </si>
  <si>
    <t>Руб.</t>
  </si>
  <si>
    <t>Hamilton SS2</t>
  </si>
  <si>
    <t>24 ячейки, 127х127 мм</t>
  </si>
  <si>
    <t>Hamilton SS3</t>
  </si>
  <si>
    <t>21 ячейки, 76х264 мм</t>
  </si>
  <si>
    <t>Hamilton SS4</t>
  </si>
  <si>
    <t>12 ячеек, 127х164 мм</t>
  </si>
  <si>
    <t>Hamilton SS5</t>
  </si>
  <si>
    <t>6яч.127х164мм+3 яч.254х264мм</t>
  </si>
  <si>
    <t>Hamilton SS6</t>
  </si>
  <si>
    <t>6 ячеек 254х264 мм</t>
  </si>
  <si>
    <t>Hamilton SS7</t>
  </si>
  <si>
    <t>3яч.127х264 мм+3 яч.381х264мм</t>
  </si>
  <si>
    <t>СТ 106.С18 (СШ176Д15/20)</t>
  </si>
  <si>
    <t>Сейф 1 класса с блоком депоз. ячеек (20 яч. (128х280х480мм))</t>
  </si>
  <si>
    <t>СТ 206.С18
(СШ 176Д15/20)</t>
  </si>
  <si>
    <t>Сейф 2 класса с блоком депоз. яч. (20 ячеек (128х280х480мм))</t>
  </si>
  <si>
    <t>СТ 306.СС18
(СШ 176Д15/20)</t>
  </si>
  <si>
    <t>Сейф 3 класса с блоком депоз. яч. (20 ячеек (128х280х480мм))</t>
  </si>
  <si>
    <t>СТ 406.СС18
(СШ 176Д15/20)</t>
  </si>
  <si>
    <t>1710х815х725</t>
  </si>
  <si>
    <t>Сейф 4 класса с блоком депоз. ячеек (20 яч. (128х280х480мм))</t>
  </si>
  <si>
    <t>СШ 176Д18/24</t>
  </si>
  <si>
    <t>1780х620х510</t>
  </si>
  <si>
    <t>24 ячейки (h128х280х480) мм</t>
  </si>
  <si>
    <t>СШ 176Д15/20</t>
  </si>
  <si>
    <t>1440х620х510</t>
  </si>
  <si>
    <t>20 ячеек (h128х280х480) мм</t>
  </si>
  <si>
    <t>СШ 176 Д10/20</t>
  </si>
  <si>
    <t>1010х620х510</t>
  </si>
  <si>
    <t>20 ячеек (h94х263х480) мм</t>
  </si>
  <si>
    <t xml:space="preserve"> Двухключевой замок Mauer с перенастраиваемым замком (порошковое покрытие/нерж. сталь)</t>
  </si>
  <si>
    <t>DB 24</t>
  </si>
  <si>
    <t>920х635х430</t>
  </si>
  <si>
    <t>24 ячейки (72х260х390) мм</t>
  </si>
  <si>
    <t>DB 12</t>
  </si>
  <si>
    <t>12 ячеек (146х260х390) мм</t>
  </si>
  <si>
    <t>DB 8</t>
  </si>
  <si>
    <t>8 ячеек (220х260х390) мм</t>
  </si>
  <si>
    <t>DB 6</t>
  </si>
  <si>
    <t>6 ячеек (294х260х390) мм</t>
  </si>
  <si>
    <t>DB 6-3</t>
  </si>
  <si>
    <t>По 2 ячейки h146,220,516 мм</t>
  </si>
  <si>
    <t>DB 4</t>
  </si>
  <si>
    <t>4 ячейки (442х260х390) мм</t>
  </si>
  <si>
    <t>DB 2</t>
  </si>
  <si>
    <t>2 ячейки (886х260х390) мм</t>
  </si>
  <si>
    <t>DB 24S</t>
  </si>
  <si>
    <t>DB 12S</t>
  </si>
  <si>
    <t>DB 8S</t>
  </si>
  <si>
    <t>DB 6S</t>
  </si>
  <si>
    <t>DB 6-3S</t>
  </si>
  <si>
    <t>DB 4S</t>
  </si>
  <si>
    <t>DB 2S</t>
  </si>
  <si>
    <t>СД-118</t>
  </si>
  <si>
    <t>18 ячеек; h300мм-2,h200мм-12,h150мм-4</t>
  </si>
  <si>
    <t>СД-122</t>
  </si>
  <si>
    <t>22 ячейки;h310мм-2,h150мм-20.</t>
  </si>
  <si>
    <t>СД-138</t>
  </si>
  <si>
    <t>38 ячеек; h210мм-2,h85мм-36.</t>
  </si>
  <si>
    <t>Кассеты для депозитных ячеек</t>
  </si>
  <si>
    <t>Кассеты для DB24</t>
  </si>
  <si>
    <t>55х235х380</t>
  </si>
  <si>
    <t>Пластик</t>
  </si>
  <si>
    <t>Кассеты для DB12</t>
  </si>
  <si>
    <t>120х235х375</t>
  </si>
  <si>
    <t>Кассеты для DB8</t>
  </si>
  <si>
    <t>205х235х375</t>
  </si>
  <si>
    <t>Кассеты для СШ</t>
  </si>
  <si>
    <t>74х236х445</t>
  </si>
  <si>
    <t>116х236х445</t>
  </si>
  <si>
    <t>124х236х445</t>
  </si>
  <si>
    <t>174х236х445</t>
  </si>
  <si>
    <t>252х236х445</t>
  </si>
  <si>
    <t>Кассеты для СД</t>
  </si>
  <si>
    <t>50-100-140х214х350</t>
  </si>
  <si>
    <t>металлические</t>
  </si>
  <si>
    <t>450/500/530</t>
  </si>
  <si>
    <t>405/450/477</t>
  </si>
  <si>
    <t>383/425/450</t>
  </si>
  <si>
    <t>Абонентские шкафы</t>
  </si>
  <si>
    <t>ШП 60</t>
  </si>
  <si>
    <t>1800х600х320</t>
  </si>
  <si>
    <t>60яч.;47х240х310мм,общ. дверь</t>
  </si>
  <si>
    <t>32500</t>
  </si>
  <si>
    <t>ШП 60Д</t>
  </si>
  <si>
    <t>1800х620х320</t>
  </si>
  <si>
    <t>60яч.;50х240х310мм,общ. дверь</t>
  </si>
  <si>
    <t>34000</t>
  </si>
  <si>
    <t>ШП 100Д</t>
  </si>
  <si>
    <t>1840х980х270</t>
  </si>
  <si>
    <t>100яч.;60х240х230мм,общ.дверь</t>
  </si>
  <si>
    <t>42000</t>
  </si>
  <si>
    <t>СШ 174.П10/20*</t>
  </si>
  <si>
    <t>1010х620х350</t>
  </si>
  <si>
    <t>20 яч.;94х263х480мм,замкиAGA</t>
  </si>
  <si>
    <t>26500</t>
  </si>
  <si>
    <t>СШ 174.П15/20*</t>
  </si>
  <si>
    <t>1440х620х350</t>
  </si>
  <si>
    <t>20яч;128х280х480мм,замкиAGA</t>
  </si>
  <si>
    <t>29900</t>
  </si>
  <si>
    <t>АС 1058 (А5)</t>
  </si>
  <si>
    <t>1830х600х260</t>
  </si>
  <si>
    <t>58 ячеек; 80х120х250, общ.дверь</t>
  </si>
  <si>
    <t>АС 1034 (А4)</t>
  </si>
  <si>
    <t>34яч.;70х270х320, дверь со щелями</t>
  </si>
  <si>
    <t>Индивидуальные блоки кассира</t>
  </si>
  <si>
    <t>АМВ-15/2</t>
  </si>
  <si>
    <t>196х600х330</t>
  </si>
  <si>
    <t>2 отделения</t>
  </si>
  <si>
    <t>АМВ-30/4</t>
  </si>
  <si>
    <t>370х600х330</t>
  </si>
  <si>
    <t>АМВ-45/6</t>
  </si>
  <si>
    <t>545х600х330</t>
  </si>
  <si>
    <t>6 отделений</t>
  </si>
  <si>
    <t>ОБОРУДОВАНИЕ ДЛЯ БАНКОВ, ПРЕДПРИЯТИЙ ТОРГОВЛИ, АВТОЗАПРАВОЧНЫХ СТАНЦИЙ, ВОКЗАЛЬНЫХ КАСС</t>
  </si>
  <si>
    <t>УСТРОЙСТВА КЛИЕНТ-ОПЕРАТОР, серия УКО, СКО</t>
  </si>
  <si>
    <t xml:space="preserve">УКО-1,УКО-3, УКО-6                      УКО-2                           УКО-4                                    УКО-5                          УКО-7           </t>
  </si>
  <si>
    <t xml:space="preserve">                                СКО-1М                                 СКО-4М                                   СКО-7М, 7С                        СКО-9</t>
  </si>
  <si>
    <t>Габаритные размеры лотка, мм</t>
  </si>
  <si>
    <t>Внутренние размеры лотка, мм</t>
  </si>
  <si>
    <t>Масса, кг</t>
  </si>
  <si>
    <t>Варианты исполнения</t>
  </si>
  <si>
    <t>ширина/длина/высота</t>
  </si>
  <si>
    <t>СКО-1М</t>
  </si>
  <si>
    <t>317х450х72</t>
  </si>
  <si>
    <t>215х214х40</t>
  </si>
  <si>
    <t>Устройство имеет лоток и крышку-шторку, перемещающихся навстречу друг другу. Крышка-шторка изготовлена из зеркальной нержавеющей стали. Лоток окрашен износостойкой эмалью.</t>
  </si>
  <si>
    <t>УКО-1*</t>
  </si>
  <si>
    <t>450х540х120</t>
  </si>
  <si>
    <t>300х255х86</t>
  </si>
  <si>
    <t>шторка– зеркальная нержавеющая сталь</t>
  </si>
  <si>
    <t>УКО-1Н*</t>
  </si>
  <si>
    <t>шторка+ лицевая панель – зеркальная нержавеющая сталь</t>
  </si>
  <si>
    <t>УКО-1НЛ*</t>
  </si>
  <si>
    <t>шторка+ лотковая ёмкость+лицевая панель – зеркальная нержавеющая сталь</t>
  </si>
  <si>
    <t>УКО-1Э*</t>
  </si>
  <si>
    <t>электропривод, шторка– зеркальная нержавеющая сталь</t>
  </si>
  <si>
    <t>УКО-1ЭН*</t>
  </si>
  <si>
    <t>электропривод, шторка+ лицевая панель – зеркальная нержавеющая сталь</t>
  </si>
  <si>
    <t>УКО-1ЭНЛ*</t>
  </si>
  <si>
    <t>электропривод, шторка+ лотковая ёмкость+лицевая панель – зеркальная нержавеющая сталь</t>
  </si>
  <si>
    <t>УКО-1Б**</t>
  </si>
  <si>
    <t>646х554х207</t>
  </si>
  <si>
    <t>500х280х165</t>
  </si>
  <si>
    <t>УКО-1БН**</t>
  </si>
  <si>
    <t>УКО-1БНЛ**</t>
  </si>
  <si>
    <t>УКО-2*</t>
  </si>
  <si>
    <t>300/308х255/170х86/10</t>
  </si>
  <si>
    <t>шторка с углублением 10мм (для бумаг) – зеркальная нержавеющая сталь</t>
  </si>
  <si>
    <t>УКО-2Н*</t>
  </si>
  <si>
    <t>УКО-2НЛ*</t>
  </si>
  <si>
    <t>УКО-3</t>
  </si>
  <si>
    <t>450х540х140</t>
  </si>
  <si>
    <t>300х255х106</t>
  </si>
  <si>
    <t>УКО-4</t>
  </si>
  <si>
    <t>420х510х60</t>
  </si>
  <si>
    <t>305х210х35</t>
  </si>
  <si>
    <t>лотковая емкость – зеркальная нержавеющая сталь в стандартном исполнении</t>
  </si>
  <si>
    <t>УКО-4Н</t>
  </si>
  <si>
    <t>+лицевая панель - зеркальная нержавеющая сталь</t>
  </si>
  <si>
    <t>СКО-4М</t>
  </si>
  <si>
    <t>290х510х60</t>
  </si>
  <si>
    <t>180х210х35</t>
  </si>
  <si>
    <t xml:space="preserve"> лотковая емкость – зеркальная нержавеющая сталь в стандартном исполнении</t>
  </si>
  <si>
    <t>СКО-4МН</t>
  </si>
  <si>
    <t>лотковая ёмкость+лицевая панель – зеркальная нержавеющая сталь</t>
  </si>
  <si>
    <t>УКО-5</t>
  </si>
  <si>
    <t>410х410х75</t>
  </si>
  <si>
    <t>диаметр 325 х30</t>
  </si>
  <si>
    <t>Поворотный (блюдце)</t>
  </si>
  <si>
    <t>УКО-5Н</t>
  </si>
  <si>
    <t>УКО-6</t>
  </si>
  <si>
    <t>330х500х84</t>
  </si>
  <si>
    <t>245х210х48</t>
  </si>
  <si>
    <t>шторка+ лотковая ёмкость – зеркальная нержавеющая сталь</t>
  </si>
  <si>
    <t>УКО-6Н</t>
  </si>
  <si>
    <t>СКО-7М</t>
  </si>
  <si>
    <t>250х250х58</t>
  </si>
  <si>
    <t>215х215х38</t>
  </si>
  <si>
    <t>выдвижной, без фиксации, блокировка на ночь замком</t>
  </si>
  <si>
    <t>СКО-7С</t>
  </si>
  <si>
    <t>300х300х58</t>
  </si>
  <si>
    <t>240х230х40</t>
  </si>
  <si>
    <t>СКО-9</t>
  </si>
  <si>
    <t>300х60х190</t>
  </si>
  <si>
    <t>220х163х73</t>
  </si>
  <si>
    <t>V-образный, в закрытом положении блокировка на ночь</t>
  </si>
  <si>
    <t>ЛКО-3</t>
  </si>
  <si>
    <t>275х350х50</t>
  </si>
  <si>
    <t>215х270х40</t>
  </si>
  <si>
    <t>щелевой лоток, лотковыя емкость-зеркальная нержавеющая сталь</t>
  </si>
  <si>
    <t>ЛКО-3Н</t>
  </si>
  <si>
    <t>щелевой лоток, лотковыя емкость+лицевая панель-зеркальная нержавеющая сталь</t>
  </si>
  <si>
    <t>ЛКО-3Б</t>
  </si>
  <si>
    <t>360х380х50</t>
  </si>
  <si>
    <t>300х300х40</t>
  </si>
  <si>
    <t>ЛКО-3БН</t>
  </si>
  <si>
    <t>Бронекороб</t>
  </si>
  <si>
    <t>435х525х130</t>
  </si>
  <si>
    <t>для устройств УКО-1, УКО-2</t>
  </si>
  <si>
    <t>635х545х220</t>
  </si>
  <si>
    <t>для устройств УКО-1Б</t>
  </si>
  <si>
    <t>312х442х82</t>
  </si>
  <si>
    <t>для устройств СКО-1М, УКО-6</t>
  </si>
  <si>
    <t>цены действительны с 04 апреля 2011г.</t>
  </si>
  <si>
    <t xml:space="preserve">Кабина   и   её  составные   элементы по ТУ 5260-003-31326480-97 </t>
  </si>
  <si>
    <t>Наименование и</t>
  </si>
  <si>
    <t>Размеры, мм</t>
  </si>
  <si>
    <t>п/п</t>
  </si>
  <si>
    <t>обозначение изделий</t>
  </si>
  <si>
    <t>Ширина</t>
  </si>
  <si>
    <t>Высота</t>
  </si>
  <si>
    <t>Глубина</t>
  </si>
  <si>
    <t xml:space="preserve">        Кабина  защитная  кассира (КМЗ)</t>
  </si>
  <si>
    <t>По набору</t>
  </si>
  <si>
    <r>
      <t xml:space="preserve">  площадью  от  4  до  10 м</t>
    </r>
    <r>
      <rPr>
        <vertAlign val="superscript"/>
        <sz val="10"/>
        <rFont val="Times New Roman Cyr"/>
        <family val="1"/>
      </rPr>
      <t>2</t>
    </r>
    <r>
      <rPr>
        <sz val="10"/>
        <rFont val="Times New Roman Cyr"/>
        <family val="1"/>
      </rPr>
      <t xml:space="preserve">  ,  выcотой</t>
    </r>
  </si>
  <si>
    <t xml:space="preserve">  2,5 м. В стандартную комплектацию</t>
  </si>
  <si>
    <t xml:space="preserve">  входят: стены, потолок, дверь, окно,</t>
  </si>
  <si>
    <t xml:space="preserve">  лоток передаточный, прилавок</t>
  </si>
  <si>
    <r>
      <t xml:space="preserve">  Панель пулестойкая защитная П1  (117кг/м</t>
    </r>
    <r>
      <rPr>
        <vertAlign val="superscript"/>
        <sz val="10"/>
        <rFont val="Times New Roman Cyr"/>
        <family val="1"/>
      </rPr>
      <t>2</t>
    </r>
    <r>
      <rPr>
        <sz val="10"/>
        <rFont val="Times New Roman Cyr"/>
        <family val="1"/>
      </rPr>
      <t>)</t>
    </r>
  </si>
  <si>
    <t>без покрытия</t>
  </si>
  <si>
    <r>
      <t xml:space="preserve">  Панель пулестойкая защитная П2  (105кг/м</t>
    </r>
    <r>
      <rPr>
        <vertAlign val="superscript"/>
        <sz val="10"/>
        <rFont val="Times New Roman Cyr"/>
        <family val="1"/>
      </rPr>
      <t>2</t>
    </r>
    <r>
      <rPr>
        <sz val="10"/>
        <rFont val="Times New Roman Cyr"/>
        <family val="1"/>
      </rPr>
      <t>)</t>
    </r>
  </si>
  <si>
    <r>
      <t>за 1м</t>
    </r>
    <r>
      <rPr>
        <vertAlign val="superscript"/>
        <sz val="8"/>
        <rFont val="Times New Roman Cyr"/>
        <family val="1"/>
      </rPr>
      <t>2</t>
    </r>
  </si>
  <si>
    <r>
      <t xml:space="preserve">  Панель облегчённая По1 (72кг/м</t>
    </r>
    <r>
      <rPr>
        <vertAlign val="superscript"/>
        <sz val="10"/>
        <rFont val="Times New Roman Cyr"/>
        <family val="1"/>
      </rPr>
      <t>2</t>
    </r>
    <r>
      <rPr>
        <sz val="10"/>
        <rFont val="Times New Roman Cyr"/>
        <family val="1"/>
      </rPr>
      <t>)</t>
    </r>
  </si>
  <si>
    <r>
      <t xml:space="preserve">  Панель облегчённая По2 (60кг/м</t>
    </r>
    <r>
      <rPr>
        <vertAlign val="superscript"/>
        <sz val="10"/>
        <rFont val="Times New Roman Cyr"/>
        <family val="1"/>
      </rPr>
      <t>2</t>
    </r>
    <r>
      <rPr>
        <sz val="10"/>
        <rFont val="Times New Roman Cyr"/>
        <family val="1"/>
      </rPr>
      <t>)</t>
    </r>
  </si>
  <si>
    <r>
      <t xml:space="preserve">  Панель облегчённая однослойная (44кг/м</t>
    </r>
    <r>
      <rPr>
        <vertAlign val="superscript"/>
        <sz val="10"/>
        <rFont val="Times New Roman Cyr"/>
        <family val="1"/>
      </rPr>
      <t>2</t>
    </r>
    <r>
      <rPr>
        <sz val="10"/>
        <rFont val="Times New Roman Cyr"/>
        <family val="1"/>
      </rPr>
      <t>)</t>
    </r>
  </si>
  <si>
    <r>
      <t xml:space="preserve">  Покрытие 1м</t>
    </r>
    <r>
      <rPr>
        <vertAlign val="superscript"/>
        <sz val="10"/>
        <rFont val="Times New Roman Cyr"/>
        <family val="1"/>
      </rPr>
      <t>2</t>
    </r>
    <r>
      <rPr>
        <sz val="10"/>
        <rFont val="Times New Roman Cyr"/>
        <family val="1"/>
      </rPr>
      <t xml:space="preserve"> панелей порошком </t>
    </r>
  </si>
  <si>
    <t>к поз.2...6</t>
  </si>
  <si>
    <t xml:space="preserve">  Дверь  Д1.Л1Н,</t>
  </si>
  <si>
    <t>Д1.П1Н</t>
  </si>
  <si>
    <t>металлическая</t>
  </si>
  <si>
    <t xml:space="preserve">              Д1.Л2Н, </t>
  </si>
  <si>
    <t>Д1.П2Н</t>
  </si>
  <si>
    <t xml:space="preserve">  Дверь  Д2.Л1ШН, </t>
  </si>
  <si>
    <t xml:space="preserve">Д2.П1ШН </t>
  </si>
  <si>
    <t>со стеклом</t>
  </si>
  <si>
    <t xml:space="preserve">              Д2.Л1ШЖН,</t>
  </si>
  <si>
    <t>Д2.П1ШЖН</t>
  </si>
  <si>
    <t xml:space="preserve">              Д2.Л1УН, </t>
  </si>
  <si>
    <t>Д2.П1УН</t>
  </si>
  <si>
    <t xml:space="preserve">              Д2.Л1УЖН,</t>
  </si>
  <si>
    <t>Д2.П1УЖН</t>
  </si>
  <si>
    <t xml:space="preserve">              Д2.Л1Ш2Н, </t>
  </si>
  <si>
    <t>Д2.П1Ш2Н</t>
  </si>
  <si>
    <t xml:space="preserve">              Д2.Л1У2Н, </t>
  </si>
  <si>
    <t>Д2.П1У2Н</t>
  </si>
  <si>
    <t xml:space="preserve">              Д2.Л2ШН,  </t>
  </si>
  <si>
    <t>Д2.П2ШН</t>
  </si>
  <si>
    <t xml:space="preserve">              Д2.Л2ШЖН,</t>
  </si>
  <si>
    <t>Д2.П2ШЖН</t>
  </si>
  <si>
    <t xml:space="preserve">              Д2.Л2УН,   </t>
  </si>
  <si>
    <t>Д2.П2УН</t>
  </si>
  <si>
    <t xml:space="preserve">              Д2.Л2УЖН, </t>
  </si>
  <si>
    <t>Д2.П2УЖН</t>
  </si>
  <si>
    <t xml:space="preserve">  Дверь  Д3.Л1ШН,   </t>
  </si>
  <si>
    <t xml:space="preserve">Д3.П1ШН </t>
  </si>
  <si>
    <t>с лотком Л5</t>
  </si>
  <si>
    <t xml:space="preserve">              Д3.Л1ШЖН, </t>
  </si>
  <si>
    <t>Д3.П1ШЖН</t>
  </si>
  <si>
    <t xml:space="preserve">              Д3.Л1УН,   </t>
  </si>
  <si>
    <t>Д3.П1УН</t>
  </si>
  <si>
    <t xml:space="preserve">              Д3.Л1УЖН, </t>
  </si>
  <si>
    <t>Д3.П1УЖН</t>
  </si>
  <si>
    <t xml:space="preserve">              Д3.Л2ШН,  </t>
  </si>
  <si>
    <t>Д3.П2ШН</t>
  </si>
  <si>
    <t xml:space="preserve">              Д3.Л2ШЖН, </t>
  </si>
  <si>
    <t>Д3.П2ШЖН</t>
  </si>
  <si>
    <t xml:space="preserve">              Д3.Л2УН,  </t>
  </si>
  <si>
    <t>Д3.П2УН</t>
  </si>
  <si>
    <t xml:space="preserve">              Д3.Л2УЖН,  </t>
  </si>
  <si>
    <t>Д3.П2УЖН</t>
  </si>
  <si>
    <t xml:space="preserve">  Окно</t>
  </si>
  <si>
    <t xml:space="preserve">Ок1  </t>
  </si>
  <si>
    <t xml:space="preserve">Ок1.ж  </t>
  </si>
  <si>
    <t>с жалюзи</t>
  </si>
  <si>
    <t>Ок2</t>
  </si>
  <si>
    <t xml:space="preserve">Ок2.ж  </t>
  </si>
  <si>
    <t>Ок3</t>
  </si>
  <si>
    <t xml:space="preserve">Ок3.ж  </t>
  </si>
  <si>
    <t xml:space="preserve">  Окно (без жалюзи)</t>
  </si>
  <si>
    <r>
      <t>любые S</t>
    </r>
    <r>
      <rPr>
        <sz val="10"/>
        <rFont val="Arial Cyr"/>
        <family val="2"/>
      </rPr>
      <t>&gt;</t>
    </r>
    <r>
      <rPr>
        <sz val="10"/>
        <rFont val="Times New Roman Cyr"/>
        <family val="1"/>
      </rPr>
      <t>0,6 m</t>
    </r>
    <r>
      <rPr>
        <sz val="10"/>
        <rFont val="Arial Cyr"/>
        <family val="2"/>
      </rPr>
      <t>²</t>
    </r>
  </si>
  <si>
    <r>
      <t>цена за 1м</t>
    </r>
    <r>
      <rPr>
        <i/>
        <vertAlign val="superscript"/>
        <sz val="8"/>
        <rFont val="Times New Roman Cyr"/>
        <family val="1"/>
      </rPr>
      <t>2</t>
    </r>
  </si>
  <si>
    <t xml:space="preserve">  Окно (c жалюзи)</t>
  </si>
  <si>
    <t xml:space="preserve">  Окно распашное (без жалюзи)</t>
  </si>
  <si>
    <r>
      <t>любые S</t>
    </r>
    <r>
      <rPr>
        <u val="single"/>
        <sz val="10"/>
        <rFont val="Arial Cyr"/>
        <family val="2"/>
      </rPr>
      <t>&lt;</t>
    </r>
    <r>
      <rPr>
        <sz val="10"/>
        <rFont val="Times New Roman Cyr"/>
        <family val="1"/>
      </rPr>
      <t>0,6 m</t>
    </r>
    <r>
      <rPr>
        <sz val="10"/>
        <rFont val="Arial Cyr"/>
        <family val="2"/>
      </rPr>
      <t>²</t>
    </r>
  </si>
  <si>
    <t xml:space="preserve">  Передаточный узел</t>
  </si>
  <si>
    <t xml:space="preserve"> ОЛ__1 </t>
  </si>
  <si>
    <t>без стоимости</t>
  </si>
  <si>
    <t xml:space="preserve">  (окно Ок1 с Л1…Л3.2)</t>
  </si>
  <si>
    <t xml:space="preserve"> ОЛ__1.ж </t>
  </si>
  <si>
    <t>лотка</t>
  </si>
  <si>
    <t xml:space="preserve"> ОЛ__2 </t>
  </si>
  <si>
    <t xml:space="preserve">  (окно Ок2 с Л1…Л3.2)</t>
  </si>
  <si>
    <t xml:space="preserve"> ОЛ__2.ж </t>
  </si>
  <si>
    <t xml:space="preserve"> ОЛ__3 </t>
  </si>
  <si>
    <t xml:space="preserve">  (окно Ок3 с Л1…Л3.2)</t>
  </si>
  <si>
    <t xml:space="preserve"> ОЛ__3.ж </t>
  </si>
  <si>
    <t xml:space="preserve">  Передаточный узел с лотком щелевым</t>
  </si>
  <si>
    <r>
      <t xml:space="preserve"> ОЛ311</t>
    </r>
    <r>
      <rPr>
        <sz val="10"/>
        <rFont val="Arial Cyr"/>
        <family val="2"/>
      </rPr>
      <t xml:space="preserve"> </t>
    </r>
  </si>
  <si>
    <t>окно Ок1 с</t>
  </si>
  <si>
    <r>
      <t xml:space="preserve"> ОЛ311.ж</t>
    </r>
    <r>
      <rPr>
        <sz val="10"/>
        <rFont val="Arial Cyr"/>
        <family val="2"/>
      </rPr>
      <t xml:space="preserve"> </t>
    </r>
  </si>
  <si>
    <t>лотком Л3.1</t>
  </si>
  <si>
    <r>
      <t xml:space="preserve"> ОЛ312</t>
    </r>
    <r>
      <rPr>
        <sz val="10"/>
        <rFont val="Arial Cyr"/>
        <family val="2"/>
      </rPr>
      <t xml:space="preserve"> </t>
    </r>
  </si>
  <si>
    <t>окно Ок2 с</t>
  </si>
  <si>
    <r>
      <t xml:space="preserve"> ОЛ312.ж</t>
    </r>
    <r>
      <rPr>
        <sz val="10"/>
        <rFont val="Arial Cyr"/>
        <family val="2"/>
      </rPr>
      <t xml:space="preserve"> </t>
    </r>
  </si>
  <si>
    <r>
      <t xml:space="preserve"> ОЛ313</t>
    </r>
    <r>
      <rPr>
        <sz val="10"/>
        <rFont val="Arial Cyr"/>
        <family val="2"/>
      </rPr>
      <t xml:space="preserve"> </t>
    </r>
  </si>
  <si>
    <t>окно Ок3 с</t>
  </si>
  <si>
    <r>
      <t xml:space="preserve"> ОЛ313.ж</t>
    </r>
    <r>
      <rPr>
        <sz val="10"/>
        <rFont val="Arial Cyr"/>
        <family val="2"/>
      </rPr>
      <t xml:space="preserve"> </t>
    </r>
  </si>
  <si>
    <t>В блоки ОЛ___могут устанавливаться лотки серии УКО: Стоимость=Цена блока+ 1500+лоток УКО...+ короб</t>
  </si>
  <si>
    <t xml:space="preserve">  Передаточный узел с лотком перекидным</t>
  </si>
  <si>
    <t xml:space="preserve"> ОЛ51 </t>
  </si>
  <si>
    <t xml:space="preserve"> ОЛ51.ж </t>
  </si>
  <si>
    <t>лотком Л5</t>
  </si>
  <si>
    <t xml:space="preserve"> ОЛ52 </t>
  </si>
  <si>
    <t xml:space="preserve"> ОЛ52.ж </t>
  </si>
  <si>
    <t>Передаточный узел б/с 2 класс</t>
  </si>
  <si>
    <t>2-Л2.1-600х940</t>
  </si>
  <si>
    <t>без столешниц</t>
  </si>
  <si>
    <t>Передаточный узел 2 класс</t>
  </si>
  <si>
    <t xml:space="preserve">  Лоток передвижной двухсекц. Л1.2</t>
  </si>
  <si>
    <t>глубина 30/80 мм</t>
  </si>
  <si>
    <t xml:space="preserve">  Лоток передвижной  Л2.2</t>
  </si>
  <si>
    <t>глубина 120 мм</t>
  </si>
  <si>
    <t xml:space="preserve">  Лоток передвижной  Л2.1</t>
  </si>
  <si>
    <t>глубина 80 мм</t>
  </si>
  <si>
    <t xml:space="preserve">  Лоток передвижной  Л3</t>
  </si>
  <si>
    <t>глубина 30 мм</t>
  </si>
  <si>
    <t xml:space="preserve">  Лоток щелевой  Л3.1</t>
  </si>
  <si>
    <t xml:space="preserve">  Лоток щелевой  Л3.2</t>
  </si>
  <si>
    <t xml:space="preserve">  Лоток V-образный  Л5</t>
  </si>
  <si>
    <r>
      <t xml:space="preserve">  Шлюз передаточный Ш1</t>
    </r>
    <r>
      <rPr>
        <sz val="10"/>
        <rFont val="Arial Cyr"/>
        <family val="2"/>
      </rPr>
      <t>.</t>
    </r>
    <r>
      <rPr>
        <sz val="10"/>
        <rFont val="Times New Roman"/>
        <family val="1"/>
      </rPr>
      <t>В со стеклом</t>
    </r>
  </si>
  <si>
    <t>вращения</t>
  </si>
  <si>
    <r>
      <t xml:space="preserve">  Шлюз передаточный Ш2.В без стекла</t>
    </r>
    <r>
      <rPr>
        <sz val="10"/>
        <rFont val="Arial Cyr"/>
        <family val="2"/>
      </rPr>
      <t xml:space="preserve"> </t>
    </r>
  </si>
  <si>
    <r>
      <t xml:space="preserve">  Шлюз передаточный механический Ш2.ДМ</t>
    </r>
    <r>
      <rPr>
        <sz val="10"/>
        <rFont val="Arial Cyr"/>
        <family val="2"/>
      </rPr>
      <t xml:space="preserve"> </t>
    </r>
  </si>
  <si>
    <t>2 дверный</t>
  </si>
  <si>
    <t xml:space="preserve">   Шлюз передаточный эл.механический Ш2.ДЭ </t>
  </si>
  <si>
    <t xml:space="preserve">Элементы 5 класса устойчивости к взлому </t>
  </si>
  <si>
    <t>Заливные конструкции</t>
  </si>
  <si>
    <t>Дверь хранилища ДВ5 (620 кг) с решеткой</t>
  </si>
  <si>
    <t>типовая</t>
  </si>
  <si>
    <t>Панель ПВ5 (б) (240кг)</t>
  </si>
  <si>
    <t>Элементы 3 класса устойчивости к взлому и 3 класса пулестойкости</t>
  </si>
  <si>
    <t>Cборная защитная преграда  по ТУ 7399-008-31326480-00</t>
  </si>
  <si>
    <t xml:space="preserve">  Панель ПВ  (180кг/м2)                                                (стеновая, половая,  потолочная)                                         </t>
  </si>
  <si>
    <r>
      <t>за 1м</t>
    </r>
    <r>
      <rPr>
        <vertAlign val="superscript"/>
        <sz val="8"/>
        <rFont val="Times New Roman"/>
        <family val="1"/>
      </rPr>
      <t>2</t>
    </r>
  </si>
  <si>
    <r>
      <t xml:space="preserve">  Покрытие 1м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панелей порошком </t>
    </r>
  </si>
  <si>
    <t xml:space="preserve">  Дверь ДВ (правая, левая)</t>
  </si>
  <si>
    <t>Элементы 2 класса устойчивости к взлому и 3 класса пулестойкости</t>
  </si>
  <si>
    <t xml:space="preserve">  Панель ПВ23  (130кг/м2)                                                                              (стеновая, половая,  потолочная)                                         </t>
  </si>
  <si>
    <t xml:space="preserve">  Дверь ДВ23 (правая, левая)</t>
  </si>
  <si>
    <t>Элементы 2 класса устойчивости к взлому и 2 класса пулестойкости</t>
  </si>
  <si>
    <t xml:space="preserve">  Панель ПВ22  (93кг/м2)                                                                              (стеновая, половая,  потолочная)                                         </t>
  </si>
  <si>
    <t xml:space="preserve">  Дверь ДВ22 (правая, левая)</t>
  </si>
  <si>
    <t>Элементы 1 класса устойчивости к взлому и 2 класса пулестойкости</t>
  </si>
  <si>
    <t xml:space="preserve">  Панель ПВ12  (90кг/м2)</t>
  </si>
  <si>
    <t xml:space="preserve"> (стеновая, половая,  потолочная)</t>
  </si>
  <si>
    <t xml:space="preserve">  Дверь ДВ12 (правая, левая)</t>
  </si>
  <si>
    <t>Сопутствующие изделия</t>
  </si>
  <si>
    <t xml:space="preserve">  Дверь решётчатая  </t>
  </si>
  <si>
    <t>Р.Л,     Р.П</t>
  </si>
  <si>
    <t xml:space="preserve">  Дверь оружейной комнаты</t>
  </si>
  <si>
    <t>любые</t>
  </si>
  <si>
    <t xml:space="preserve">  Решётка оружейной комнаты</t>
  </si>
  <si>
    <t xml:space="preserve">  Лоток V-образный Л5.А (не пулестойкий)</t>
  </si>
  <si>
    <t xml:space="preserve">Стекло пулестойкое СЗМ-3                      </t>
  </si>
  <si>
    <t>Стекло пулестойкое СЗМ-2</t>
  </si>
  <si>
    <t>Стекло стойкое к пробиванию Б2ХЛ</t>
  </si>
  <si>
    <t>Стекло ударостойкое А3</t>
  </si>
  <si>
    <t>Стекло ударостойкое А2</t>
  </si>
  <si>
    <t>Примечание:</t>
  </si>
  <si>
    <t>1. Изделия сертифицированы</t>
  </si>
  <si>
    <t>2. Цены указаны с учетом НДС</t>
  </si>
  <si>
    <t>3. Цены изделий с нетиповыми размерами увеличиваются на 20%</t>
  </si>
  <si>
    <t>4. Покрытие-порошковые краски</t>
  </si>
  <si>
    <t>5. Цена монтажных работ - договорная</t>
  </si>
  <si>
    <t>Оплата производится в рублях.</t>
  </si>
  <si>
    <t>Размер частицы, мм</t>
  </si>
  <si>
    <t>Уровень секретности</t>
  </si>
  <si>
    <t>Кол-во листов 70г/м2</t>
  </si>
  <si>
    <t>Ширина загрузки, мм</t>
  </si>
  <si>
    <t>Емкость корзины, л</t>
  </si>
  <si>
    <t>Габариты, мм</t>
  </si>
  <si>
    <t xml:space="preserve">Банк </t>
  </si>
  <si>
    <t xml:space="preserve">Дилер </t>
  </si>
  <si>
    <t>Валюта
прайс-листа</t>
  </si>
  <si>
    <t>УНИЧТОЖИТЕЛИ ДОКУМЕНТОВ HSM (Германия)</t>
  </si>
  <si>
    <t>Уничтожители дисков, дискет, кредитных карт</t>
  </si>
  <si>
    <t>Multishred</t>
  </si>
  <si>
    <t>4х30</t>
  </si>
  <si>
    <t>246х190х285</t>
  </si>
  <si>
    <t>Персональные уничтожители документов</t>
  </si>
  <si>
    <t>Shredstar S5</t>
  </si>
  <si>
    <t>7.0</t>
  </si>
  <si>
    <t>332x175x350</t>
  </si>
  <si>
    <t>Shredstar S10</t>
  </si>
  <si>
    <t>6.3</t>
  </si>
  <si>
    <t>340x210x410</t>
  </si>
  <si>
    <t>Shredstar X5</t>
  </si>
  <si>
    <t>4x38</t>
  </si>
  <si>
    <t>70.2</t>
  </si>
  <si>
    <t>3.9 / 5.8</t>
  </si>
  <si>
    <t xml:space="preserve">5/7 </t>
  </si>
  <si>
    <t>297х180х385</t>
  </si>
  <si>
    <t>80.2</t>
  </si>
  <si>
    <t>7-8 / 10-12</t>
  </si>
  <si>
    <t>305х200х380</t>
  </si>
  <si>
    <t>80.2С</t>
  </si>
  <si>
    <t>4х25</t>
  </si>
  <si>
    <t>90.2</t>
  </si>
  <si>
    <t>10-12/14-16</t>
  </si>
  <si>
    <t>326х240х423</t>
  </si>
  <si>
    <t>90.2С</t>
  </si>
  <si>
    <t>5-6</t>
  </si>
  <si>
    <t>102.2</t>
  </si>
  <si>
    <t>1.9</t>
  </si>
  <si>
    <t>8-9</t>
  </si>
  <si>
    <t>365х245х460</t>
  </si>
  <si>
    <t>13-15/16-18</t>
  </si>
  <si>
    <t>102.2С</t>
  </si>
  <si>
    <t>6-7</t>
  </si>
  <si>
    <t>Офисные уничтожители документов</t>
  </si>
  <si>
    <t>Securio B 22</t>
  </si>
  <si>
    <t>3.9</t>
  </si>
  <si>
    <t>375x310x600</t>
  </si>
  <si>
    <t>5.8</t>
  </si>
  <si>
    <t>3.9х30</t>
  </si>
  <si>
    <t>1.9х15</t>
  </si>
  <si>
    <t>Securio B 24</t>
  </si>
  <si>
    <t>24 / 30</t>
  </si>
  <si>
    <t>395x317x605</t>
  </si>
  <si>
    <t>4.5x30</t>
  </si>
  <si>
    <t>1.9x15</t>
  </si>
  <si>
    <t>1х5</t>
  </si>
  <si>
    <t>Securio B 32</t>
  </si>
  <si>
    <t>497x398x793</t>
  </si>
  <si>
    <t>104.3</t>
  </si>
  <si>
    <t>1.9/3.9/5.8</t>
  </si>
  <si>
    <t>3/2</t>
  </si>
  <si>
    <t>14 / 18 / 24</t>
  </si>
  <si>
    <t>375х281х583</t>
  </si>
  <si>
    <t>104.3С</t>
  </si>
  <si>
    <t>9-11</t>
  </si>
  <si>
    <t>105.3</t>
  </si>
  <si>
    <t>3/2/2</t>
  </si>
  <si>
    <t>105.3С</t>
  </si>
  <si>
    <t>12-14</t>
  </si>
  <si>
    <t>105.3SC</t>
  </si>
  <si>
    <t>0.78x11</t>
  </si>
  <si>
    <t>108.2</t>
  </si>
  <si>
    <t>2/2</t>
  </si>
  <si>
    <t>16-18/22-24</t>
  </si>
  <si>
    <t>401х272х727</t>
  </si>
  <si>
    <t>108.2С</t>
  </si>
  <si>
    <t>125.2</t>
  </si>
  <si>
    <t>19 / 25 / 28</t>
  </si>
  <si>
    <t>448х347х778</t>
  </si>
  <si>
    <t>125.2С</t>
  </si>
  <si>
    <t>16-18</t>
  </si>
  <si>
    <t>125.2SC</t>
  </si>
  <si>
    <t>0.78х11</t>
  </si>
  <si>
    <t>7-8</t>
  </si>
  <si>
    <t>125.2HS</t>
  </si>
  <si>
    <t>4-5</t>
  </si>
  <si>
    <t>225.2</t>
  </si>
  <si>
    <t>31-33/40-42</t>
  </si>
  <si>
    <t>500х420х895</t>
  </si>
  <si>
    <t>225.2С</t>
  </si>
  <si>
    <t>3.9х40</t>
  </si>
  <si>
    <t>25-27</t>
  </si>
  <si>
    <t>17-19</t>
  </si>
  <si>
    <t>225.2SC</t>
  </si>
  <si>
    <t>10-11</t>
  </si>
  <si>
    <t>225.2HS</t>
  </si>
  <si>
    <t>Уничтожители документов для больших офисов</t>
  </si>
  <si>
    <t>386.2</t>
  </si>
  <si>
    <t>23-25</t>
  </si>
  <si>
    <t>545х410х840</t>
  </si>
  <si>
    <t xml:space="preserve">386.2С </t>
  </si>
  <si>
    <t>386.2С</t>
  </si>
  <si>
    <t>390.3</t>
  </si>
  <si>
    <t>598х470х908</t>
  </si>
  <si>
    <t>390.3С</t>
  </si>
  <si>
    <t>390.3SC</t>
  </si>
  <si>
    <t>390.3HS</t>
  </si>
  <si>
    <t>В продаже имеются уничтожители документов повышенной мощности, пресс - упаковщики.</t>
  </si>
  <si>
    <t xml:space="preserve">  УНИЧТОЖИТЕЛИ ДОКУМЕНТОВ EBA (Германия)</t>
  </si>
  <si>
    <t>1120S</t>
  </si>
  <si>
    <t>11-13</t>
  </si>
  <si>
    <t>452х345х213</t>
  </si>
  <si>
    <t>1121S</t>
  </si>
  <si>
    <t>452х345х215</t>
  </si>
  <si>
    <t>1121C</t>
  </si>
  <si>
    <t>3х25</t>
  </si>
  <si>
    <t>1123C</t>
  </si>
  <si>
    <t>537х345х220</t>
  </si>
  <si>
    <t>1123S</t>
  </si>
  <si>
    <t>1125C</t>
  </si>
  <si>
    <t>1125S</t>
  </si>
  <si>
    <t>1324S</t>
  </si>
  <si>
    <t>15-17</t>
  </si>
  <si>
    <t>630х395х295</t>
  </si>
  <si>
    <t>1324C</t>
  </si>
  <si>
    <t>2x15</t>
  </si>
  <si>
    <t>10-12</t>
  </si>
  <si>
    <t>4x40</t>
  </si>
  <si>
    <t>13-15</t>
  </si>
  <si>
    <t>1324CCC</t>
  </si>
  <si>
    <t>0,8х5</t>
  </si>
  <si>
    <t>1524S</t>
  </si>
  <si>
    <t>22-24</t>
  </si>
  <si>
    <t>730х395х295</t>
  </si>
  <si>
    <t>1524C</t>
  </si>
  <si>
    <t>2127S</t>
  </si>
  <si>
    <t>21-23</t>
  </si>
  <si>
    <t>870х500х377</t>
  </si>
  <si>
    <t>2127C</t>
  </si>
  <si>
    <t>4х40</t>
  </si>
  <si>
    <t>2326 S</t>
  </si>
  <si>
    <t>2326 C</t>
  </si>
  <si>
    <t>2х15</t>
  </si>
  <si>
    <t>2326 CCC</t>
  </si>
  <si>
    <t>2026C</t>
  </si>
  <si>
    <t>860х440х420</t>
  </si>
  <si>
    <t>2026CC</t>
  </si>
  <si>
    <t>0,8х12</t>
  </si>
  <si>
    <t>12-13</t>
  </si>
  <si>
    <t>2026CCC</t>
  </si>
  <si>
    <t>5-7</t>
  </si>
  <si>
    <t>2026-2 CCC</t>
  </si>
  <si>
    <t>2231S</t>
  </si>
  <si>
    <t>24-26</t>
  </si>
  <si>
    <t>930х538х470</t>
  </si>
  <si>
    <t>2231C</t>
  </si>
  <si>
    <t>18-22</t>
  </si>
  <si>
    <t>2239S</t>
  </si>
  <si>
    <t>955х615х470</t>
  </si>
  <si>
    <t>2239C</t>
  </si>
  <si>
    <t>3140S</t>
  </si>
  <si>
    <t>6</t>
  </si>
  <si>
    <t>39-41</t>
  </si>
  <si>
    <t>970х640х590</t>
  </si>
  <si>
    <t>3140C</t>
  </si>
  <si>
    <t>28-30</t>
  </si>
  <si>
    <t>5131 S</t>
  </si>
  <si>
    <t>50-55</t>
  </si>
  <si>
    <t>1020х548х590</t>
  </si>
  <si>
    <t>5131 C</t>
  </si>
  <si>
    <t>25-30</t>
  </si>
  <si>
    <t>40-45</t>
  </si>
  <si>
    <t>5131 CCC</t>
  </si>
  <si>
    <t>11-12</t>
  </si>
  <si>
    <t>5141S</t>
  </si>
  <si>
    <t>1010х640х590</t>
  </si>
  <si>
    <t>5141С</t>
  </si>
  <si>
    <t>5141СС</t>
  </si>
  <si>
    <t>5141CСС</t>
  </si>
  <si>
    <t>5146S</t>
  </si>
  <si>
    <t>5146С</t>
  </si>
  <si>
    <t>3,8х48</t>
  </si>
  <si>
    <t>1,9х13</t>
  </si>
  <si>
    <t>6040S</t>
  </si>
  <si>
    <t>6040C</t>
  </si>
  <si>
    <t>7050-2C</t>
  </si>
  <si>
    <t>Контейнер подачи для 7050-2</t>
  </si>
  <si>
    <t>Скидка – Diplomat-Банк, %</t>
  </si>
  <si>
    <t>Скидка – Diplomat-Дилер, %</t>
  </si>
  <si>
    <t>Скидка – Топаз-Банк, %</t>
  </si>
  <si>
    <t>Скидка – Топаз-Дилер, %</t>
  </si>
  <si>
    <t>Скидка – Aiko-Банк, %</t>
  </si>
  <si>
    <t>Скидка – Aiko-Дилер, %</t>
  </si>
  <si>
    <t>Скидка – Bisley-Банк, %</t>
  </si>
  <si>
    <t>Скидка – Bisley-Дилер, %</t>
  </si>
  <si>
    <t>Скидка – Joma-Банк, %</t>
  </si>
  <si>
    <t>Скидка – Joma-Дилер, %</t>
  </si>
  <si>
    <t>Скидка – HSM-Банк, %</t>
  </si>
  <si>
    <t>Скидка – HSM-Дилер, %</t>
  </si>
  <si>
    <t>Соответствует требования 318-П ЦБ РФ!!! Magner 350 многофункциональное устройство позволяющее осуществлять сортировку по: Номиналу, Ориентации (лицевой и оборотной стороне), Ветхости (ATM) в соответствии с нормативами ЦБ РФ. Руб., USD, EURO. 3 приемных кармана + 1 отбраковочный. Скорость счета: 1000шт/мин (пересчет суммы); 700шт/мин (сортировка по ветхости); 500шт/мин (проверка серийных номеров). Вместимость приемного кармана 600 банкнот. Вместимость кармана выдачи 200 банкнот. Вместимость отбраковочного кармана 100 банкнот. Габариты (ВхШхГ) 530×450×480 мм. Масса 47 кг.</t>
  </si>
  <si>
    <r>
      <rPr>
        <b/>
        <sz val="9"/>
        <rFont val="Times New Roman"/>
        <family val="1"/>
      </rPr>
      <t>Рекомендован ЦБ РФ!</t>
    </r>
    <r>
      <rPr>
        <sz val="9"/>
        <rFont val="Times New Roman"/>
        <family val="1"/>
      </rPr>
      <t xml:space="preserve"> Высокопроизводительный универсальный сортировщик банкнот Glory USF-100 предназначен для применения как в кассах пересчета, так на фронт-офисе. Соответствует таким регламентирующим документам ЦБ РФ, как Положение №318-П от 24.04.2008, Указание №2087-У от 15.10.2008 и Указание №2405-У от 27.02.2010. Успешно прошел испытания в Сервисном Центре ЦБРФ. Имеет максимальный в своем классе эксплуатационный ресурс. Обеспечивает профессиональную обработку денежной массы по номиналу, ориентации, ветхости и платежеспособности. Уникальные алгоритмы, заложенные в блоке управления японским производителем, позволяют значительно сократить время сортировки по отношению к аналогам. Скорость 650 бакнот/мин. Загрузочный карман 500 банкнот, 2 приемных кармана на 200 банкнот + 1 реджект на 100 банкнот. Проверка российских рублей. Габаритные (ш х г х в), 500x430x450 мм, масса 42 кг.
</t>
    </r>
  </si>
  <si>
    <r>
      <rPr>
        <b/>
        <sz val="9"/>
        <rFont val="Times New Roman"/>
        <family val="1"/>
      </rPr>
      <t>Рекомендован ЦБ РФ!</t>
    </r>
    <r>
      <rPr>
        <sz val="9"/>
        <rFont val="Times New Roman"/>
        <family val="1"/>
      </rPr>
      <t xml:space="preserve"> Высокопроизводительный универсальный сортировщик банкнот Glory USF-100 предназначен для применения как в кассах пересчета, так на фронт-офисе. Соответствует таким регламентирующим документам ЦБ РФ, как Положение №318-П от 24.04.2008, Указание №2087-У от 15.10.2008 и Указание №2405-У от 27.02.2010. Успешно прошел испытания в Сервисном Центре ЦБРФ. Имеет максимальный в своем классе эксплуатационный ресурс. Обеспечивает профессиональную обработку денежной массы по номиналу, ориентации, ветхости и платежеспособности. Уникальные алгоритмы, заложенные в блоке управления японским производителем, позволяют значительно сократить время сортировки по отношению к аналогам. Скорость 650 бакнот/мин. Загрузочный карман 500 банкнот, 2 приемных кармана на 200 банкнот + 1 реджект на 100 банкнот. Проверка российских рублей, USD, EURO. Габаритные (ш х г х в), 500x430x450 мм, масса 42 кг.</t>
    </r>
  </si>
  <si>
    <t>Настольный сортировщик монет. Объем загрузочного бункера 2000 монет. Скорость счета до 800 монет/мин. 9 карманов + 1 отбраковочный. Допустимый диаметр монет 14-34 мм, толщина 0,8-3,5 мм. Габариты (Ш x Г x В) 700х310х425 мм. Масса 28 кг.</t>
  </si>
  <si>
    <t>Двухкарманный мини-сортровщик банкнот. Емкость бункера загрузки 500 банкнот. Емкость кармана-накопителя 200 банкнот. Емкость реджект-кармана 20 банкнот. Скорость счета 650 банкнот/мин. Габариты (ш х г х в) 300x330x325 мм. Масса 13 кг.</t>
  </si>
  <si>
    <r>
      <t xml:space="preserve">DoCash 2240 mini (Польша) </t>
    </r>
    <r>
      <rPr>
        <b/>
        <sz val="9"/>
        <color indexed="10"/>
        <rFont val="Times New Roman"/>
        <family val="1"/>
      </rPr>
      <t>NEW !!!</t>
    </r>
  </si>
  <si>
    <t>Вакуумный упаковщик на 1 пачку, скорость 3 пак./мин., производит. насоса: до 4 m³/час, длина сварочного шва 240 мм. Габариты 320x365x250 мм, вес 20 кг.</t>
  </si>
  <si>
    <t>ДРГБ «ЭКО-1»</t>
  </si>
  <si>
    <t>ДРГБ «ЭКО-1» (ЭР)</t>
  </si>
  <si>
    <t>МКС-10Д «ЧИБИС»</t>
  </si>
  <si>
    <t>МКС-01СА1М</t>
  </si>
  <si>
    <t>ИРД-02</t>
  </si>
  <si>
    <t>Поверка дозиметров ЭКО, МКС</t>
  </si>
  <si>
    <t>Регулярная, проводимая 1 раз в год, поверка в соответствии с инстр. №131-И ЦБ РФ от 04.12.07.</t>
  </si>
  <si>
    <t>Поверка дозиметров ИРД</t>
  </si>
  <si>
    <t>Сейфы для радиоактивных банкнот</t>
  </si>
  <si>
    <t>Атлант 3Р1</t>
  </si>
  <si>
    <t>Габариты (ВхШхГ) 100х260х240 мм, 4 кг, ключевой замок, 1-й класс защиты от радиации</t>
  </si>
  <si>
    <t>Атлант 3Р2</t>
  </si>
  <si>
    <t>Габариты (ВхШхГ) 200х310х200 мм, 20 кг, ключ. замок, 1-й кл. защ. от радиации, 1-класс защ.от взлома</t>
  </si>
  <si>
    <t>TR-23 (прдажа остатков)</t>
  </si>
  <si>
    <t>Габариты (ВхШхГ) 230х300х255 мм, ключевой замок, 1 полка, ГОСТ Р 50862-2005 класс Н0</t>
  </si>
  <si>
    <t xml:space="preserve">Маркер </t>
  </si>
  <si>
    <t>Маркер 3030</t>
  </si>
  <si>
    <t xml:space="preserve">Детектор для определения подлинности бумаги банкнот. </t>
  </si>
  <si>
    <t>Типографская продукция</t>
  </si>
  <si>
    <t xml:space="preserve">Бандерольная лента ламинированная </t>
  </si>
  <si>
    <t>С номиналом , цена за рулон, (1кор.х 10 рул.)</t>
  </si>
  <si>
    <t>Бандерольная лента листовая</t>
  </si>
  <si>
    <t xml:space="preserve">Упак. по 2000 шт., цена за уп. </t>
  </si>
  <si>
    <t xml:space="preserve">Бандер. лента «Орфикс» (кольцевая) </t>
  </si>
  <si>
    <t xml:space="preserve">Упак. 500шт., цена за упаковку. </t>
  </si>
  <si>
    <t xml:space="preserve">Бандер. лента EURO (кольцевая) </t>
  </si>
  <si>
    <t>Подкладки/ Накладки</t>
  </si>
  <si>
    <t xml:space="preserve">упак. по 1000шт., цена за уп. </t>
  </si>
  <si>
    <t>180/190</t>
  </si>
  <si>
    <t>170/180</t>
  </si>
  <si>
    <t>155/160</t>
  </si>
  <si>
    <t>Сетка для банкнот</t>
  </si>
  <si>
    <t>318-П, Сетка для номинала 5 руб.</t>
  </si>
  <si>
    <t>318-П, Комплект из двух сеток для номиналов 10 – 500 руб. и для 1000 – 5000 руб.</t>
  </si>
  <si>
    <t>Лента для упаковщиков монет 84,5 мм</t>
  </si>
  <si>
    <t>Ширина ленты 84,5 мм</t>
  </si>
  <si>
    <t>Лента для упаковщиков монет 94,5 мм</t>
  </si>
  <si>
    <t>Ширина ленты 94,5 мм</t>
  </si>
  <si>
    <t>Лента для упаковщиков монет 112 мм</t>
  </si>
  <si>
    <t>Ширина ленты 112 мм</t>
  </si>
  <si>
    <t>Лента для упаковщиков монет 120 мм</t>
  </si>
  <si>
    <t>Ширина ленты 120 мм</t>
  </si>
  <si>
    <t>Акт об излишках</t>
  </si>
  <si>
    <t>318-П 0402145 Пр14</t>
  </si>
  <si>
    <t>Журнал учета прин. сумок и пор. сумок</t>
  </si>
  <si>
    <t>318-П 0402301 Пр10</t>
  </si>
  <si>
    <t>Журнал уч. выдач / приема яв.карт</t>
  </si>
  <si>
    <t>318-П 0402305 Пр5</t>
  </si>
  <si>
    <t>Книга уч.принят. /выдан. ценностей</t>
  </si>
  <si>
    <t>318-П 0402124 Пр3</t>
  </si>
  <si>
    <t>Книга хранилища ценностей</t>
  </si>
  <si>
    <t>318-П 0402118 Пр2</t>
  </si>
  <si>
    <t>Контр.журнал приема/сдачи хранилища под охр.</t>
  </si>
  <si>
    <t>318-П 0402162 Пр4</t>
  </si>
  <si>
    <t>Контрольная ведомость</t>
  </si>
  <si>
    <t>318-П 0402010 Пр19</t>
  </si>
  <si>
    <t>Контрольный лист</t>
  </si>
  <si>
    <t>318-П 0402011 Пр20</t>
  </si>
  <si>
    <t>Объявление на взнос наличными</t>
  </si>
  <si>
    <t>318-П 0402001 Пр6</t>
  </si>
  <si>
    <t>Отчетная справка</t>
  </si>
  <si>
    <t>318-П 0402112 Пр16</t>
  </si>
  <si>
    <t>Препров.ведомость к сумке</t>
  </si>
  <si>
    <t>318-П 0402300 Пр8</t>
  </si>
  <si>
    <t>Приходно-расходн. кассовый ордер</t>
  </si>
  <si>
    <t>318-П 0402007 Пр18</t>
  </si>
  <si>
    <t>Приходный кассовый ордер</t>
  </si>
  <si>
    <t>318-П 0402008 Пр7</t>
  </si>
  <si>
    <t>Расходный кассовый ордер</t>
  </si>
  <si>
    <t>318-П 0402009 Пр9</t>
  </si>
  <si>
    <t>Спр. о выданных инкассаторам сумках</t>
  </si>
  <si>
    <t>318-П 0402304 Пр13</t>
  </si>
  <si>
    <t>Спр. о приеме на экспертизу ден. знаках</t>
  </si>
  <si>
    <t>318-П 0402159 Пр15</t>
  </si>
  <si>
    <t>Спр. о прин. сумках и пор. сумках</t>
  </si>
  <si>
    <t>318-П 0402302 Пр11</t>
  </si>
  <si>
    <t>Справка о кассовых оборотах</t>
  </si>
  <si>
    <t>318-П 0402114 Пр17</t>
  </si>
  <si>
    <t>Текст для дела с касс.докум.</t>
  </si>
  <si>
    <t>318-П 0402433 Пр21</t>
  </si>
  <si>
    <t>Явочная карточка</t>
  </si>
  <si>
    <t>318-П 0402303 Пр12</t>
  </si>
  <si>
    <t>Расходные материалы</t>
  </si>
  <si>
    <t>Проволока пломбировочная НН (0,8 мм) / ПН (0,8 мм)</t>
  </si>
  <si>
    <t>100м  (бобина)</t>
  </si>
  <si>
    <t>220 / 211</t>
  </si>
  <si>
    <t>200 / 192</t>
  </si>
  <si>
    <t>180 / 173</t>
  </si>
  <si>
    <t>Сургуч</t>
  </si>
  <si>
    <t>за 1кг</t>
  </si>
  <si>
    <t>Пломбы свинцовые (ручн.изгот.)</t>
  </si>
  <si>
    <t>Пломбы свинцовые (авт.изгот.)</t>
  </si>
  <si>
    <t>Пломбы пластиковые</t>
  </si>
  <si>
    <t>Пломбы пластиковые со вставкой</t>
  </si>
  <si>
    <t>Пломбы УП 165</t>
  </si>
  <si>
    <t>За 1 шт.</t>
  </si>
  <si>
    <t>Пломбы УП 255</t>
  </si>
  <si>
    <t>Пломба пластмассовая ПК-91оп (140 мм)</t>
  </si>
  <si>
    <t>Пломба пластмассовая ПК-91оп (220 мм)</t>
  </si>
  <si>
    <t>Пломба пластмассовая ПК-91оп (320 мм)</t>
  </si>
  <si>
    <t>Резинки для денег 0,5 кг</t>
  </si>
  <si>
    <t>За упаковку</t>
  </si>
  <si>
    <t>Резинки для денег 1 кг</t>
  </si>
  <si>
    <t>Брелок для ключей</t>
  </si>
  <si>
    <t>Шпагат 1,5мм</t>
  </si>
  <si>
    <t xml:space="preserve">Полированный (бобина 1,5-1,7 кг), цена за кг. </t>
  </si>
  <si>
    <t>Шпагат 1,2мм</t>
  </si>
  <si>
    <t xml:space="preserve">Полированный (бобина ~0,5 кг), цена за кг. </t>
  </si>
  <si>
    <t>Шпагат джутовый 1,1мм</t>
  </si>
  <si>
    <t xml:space="preserve">(бобина 3,0-3,5 кг), цена за кг. </t>
  </si>
  <si>
    <t>Клей Декстрин</t>
  </si>
  <si>
    <t>за 1кг (мешок 25кг)</t>
  </si>
  <si>
    <t>Нить прошивная ПА</t>
  </si>
  <si>
    <t>Бабина  900гр., цена за кг.</t>
  </si>
  <si>
    <t>Справочники</t>
  </si>
  <si>
    <t>Рубли</t>
  </si>
  <si>
    <t>Доллары, евро, гривны</t>
  </si>
  <si>
    <t>Дорожные чеки</t>
  </si>
  <si>
    <t>Каталог «Банкноты стран мира»</t>
  </si>
  <si>
    <t>Каталог 2010 года</t>
  </si>
  <si>
    <t>Инкассаторские сумки</t>
  </si>
  <si>
    <t>Мешок для мелочи</t>
  </si>
  <si>
    <t xml:space="preserve">Двунитка (упак. 50шт.), цена за ед. </t>
  </si>
  <si>
    <t>Мешок для мелочи (крафт)</t>
  </si>
  <si>
    <t xml:space="preserve">Бумажные мешочки для мелочи, 120*180мм, (упак. 2000шт)., цена за 1 шт. </t>
  </si>
  <si>
    <t>Ярлык для мешков</t>
  </si>
  <si>
    <t>Мешок инкас. с блочками</t>
  </si>
  <si>
    <t>60х88 мм</t>
  </si>
  <si>
    <t>Сумка инкассаторская</t>
  </si>
  <si>
    <t xml:space="preserve">Размеры 30х40 (упак. 10шт.), цена за шт. </t>
  </si>
  <si>
    <t xml:space="preserve">Размеры 40х45 (упак. 10шт.), цена за шт. </t>
  </si>
  <si>
    <t xml:space="preserve">Размеры 40х60 (упак. 10шт.), цена за шт. </t>
  </si>
  <si>
    <t xml:space="preserve">Размеры 60х88 (упак. 10шт.), цена за шт. </t>
  </si>
  <si>
    <t>Баул брезентовый</t>
  </si>
  <si>
    <t>Для переноски кассет электронного кассира или банкомата</t>
  </si>
  <si>
    <t>Баул с вертикальной загрузкой</t>
  </si>
  <si>
    <t>Планшет инкасстора</t>
  </si>
  <si>
    <t>Материал – кожезаменитель</t>
  </si>
  <si>
    <t>Лотки для денег</t>
  </si>
  <si>
    <t xml:space="preserve">Вкладыш в ящик кассира </t>
  </si>
  <si>
    <t>5 секций для банкнот с прижимами и 5 для монет</t>
  </si>
  <si>
    <t>Денежный ящик Меркурий (Россия)</t>
  </si>
  <si>
    <t>5 секций для банкнот и 8 чашек для монет</t>
  </si>
  <si>
    <t>Лоток для банкнот</t>
  </si>
  <si>
    <t>6 ячеек для купюр</t>
  </si>
  <si>
    <t>Лоток для монет</t>
  </si>
  <si>
    <t>8 ячеек для монет</t>
  </si>
  <si>
    <t>Лоток (круглый)</t>
  </si>
  <si>
    <t>6 ячеек для купюр + 7 для мелочи</t>
  </si>
  <si>
    <t>Столы кассира, тележки, тумбы</t>
  </si>
  <si>
    <t>Стол кассира КС 1500</t>
  </si>
  <si>
    <t>Ограждение из стекла</t>
  </si>
  <si>
    <t>Стол кассира КС 1500 (оргстекло)</t>
  </si>
  <si>
    <t>Ограждение из оргстекла</t>
  </si>
  <si>
    <t>Тумба подкатная ТК 3</t>
  </si>
  <si>
    <t>Размеры 640х470х585, 3 ящика, 3 замка</t>
  </si>
  <si>
    <t>Тумба подкатная ТК 3 / 1</t>
  </si>
  <si>
    <t>Размеры 640х470х585, 3 ящика, 1 замок</t>
  </si>
  <si>
    <t>Вкладыш в ТК 3-1</t>
  </si>
  <si>
    <t>Тележка для денег (2 ручки)</t>
  </si>
  <si>
    <t>Грузоподъемность 200 кг</t>
  </si>
  <si>
    <t>Ручка 70 см для тележки</t>
  </si>
  <si>
    <t>Тележка для денег (1 ручка)</t>
  </si>
  <si>
    <t>Грузоподъемность 150 кг</t>
  </si>
  <si>
    <t>Пенальницы</t>
  </si>
  <si>
    <t>Пенальница ШПО-20</t>
  </si>
  <si>
    <t>На 20 пеналов</t>
  </si>
  <si>
    <t>Пенальница ШПО-42</t>
  </si>
  <si>
    <t>На 42 пенала</t>
  </si>
  <si>
    <t>Опечатывающее оборудование и материалы</t>
  </si>
  <si>
    <t>Пломбир банковский (к.р.)</t>
  </si>
  <si>
    <t>Пломбир банковский (б.р.)</t>
  </si>
  <si>
    <t>Пломбир банковский (Германия) 170 мм</t>
  </si>
  <si>
    <t>Устр-во для опечатывания флажок/шток (дюраль)</t>
  </si>
  <si>
    <t>Устр-во для опечатывания флажок/шток (латунь)</t>
  </si>
  <si>
    <t>Печать металл. под пластилин d=25мм</t>
  </si>
  <si>
    <t>Печать металл. под сургуч d=25мм</t>
  </si>
  <si>
    <t>Печать металл. под сургуч d=30мм</t>
  </si>
  <si>
    <t>Печать металл. под сургуч d=35мм</t>
  </si>
  <si>
    <t>Печать металл. под сургуч d=40мм</t>
  </si>
  <si>
    <t>Комплект плашек с гравировкой для пломбиратора</t>
  </si>
  <si>
    <t>Сургучница ламповая</t>
  </si>
  <si>
    <t>лама 100 Вт.</t>
  </si>
  <si>
    <t>Сургучница ПЭС</t>
  </si>
  <si>
    <t>без регулятора/с регулятором</t>
  </si>
  <si>
    <t>3000/3400</t>
  </si>
  <si>
    <t>2900/3300</t>
  </si>
  <si>
    <t>2800/3200</t>
  </si>
  <si>
    <t>Пенал металл.</t>
  </si>
  <si>
    <t>Диаметр 40 мм, высота 60мм</t>
  </si>
  <si>
    <t>Диаметр 40 мм, высота 90мм</t>
  </si>
  <si>
    <t>Диаметр 40 мм, высота 120мм</t>
  </si>
  <si>
    <t>Диаметр 60 мм, высота 180мм</t>
  </si>
  <si>
    <t>Диаметр 60 мм, высота 250 мм</t>
  </si>
  <si>
    <t>Планка пластмасс.</t>
  </si>
  <si>
    <t>под пластилин на 1/2/3</t>
  </si>
  <si>
    <t>40/45/55</t>
  </si>
  <si>
    <t>35/40/50</t>
  </si>
  <si>
    <t>30/35/45</t>
  </si>
  <si>
    <t>Планка деревянная</t>
  </si>
  <si>
    <t>Планка деревян. на 1/2</t>
  </si>
  <si>
    <t>35/40</t>
  </si>
  <si>
    <t>30/35</t>
  </si>
  <si>
    <t>25/30</t>
  </si>
  <si>
    <t>на 3/4</t>
  </si>
  <si>
    <t>45/50</t>
  </si>
  <si>
    <t>40/45</t>
  </si>
  <si>
    <t>Модель</t>
  </si>
  <si>
    <t>Размеры, ВхШхГ</t>
  </si>
  <si>
    <t>Вес, кг</t>
  </si>
  <si>
    <t>Объём</t>
  </si>
  <si>
    <t>Внешние</t>
  </si>
  <si>
    <t>Внутренние</t>
  </si>
  <si>
    <t>СЕЙФЫ ИМПОРТНЫЕ</t>
  </si>
  <si>
    <t>ОГНЕСТОЙКИЕ СЕЙФЫ «DIPLOMAT»</t>
  </si>
  <si>
    <t>Т</t>
  </si>
  <si>
    <t>Diplomat SD 100</t>
  </si>
  <si>
    <t>305х409х401</t>
  </si>
  <si>
    <t>215х325х220</t>
  </si>
  <si>
    <t>Diplomat SD 100Е</t>
  </si>
  <si>
    <t>Diplomat SD 100 k</t>
  </si>
  <si>
    <t>Diplomat F119/119Dk</t>
  </si>
  <si>
    <t>360х412х363</t>
  </si>
  <si>
    <t>260х320х235</t>
  </si>
  <si>
    <t>Diplomat 119 E (Ek)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</si>
</sst>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_-* #,##0.00&quot;р.&quot;_-;\-* #,##0.00&quot;р.&quot;_-;_-* \-??&quot;р.&quot;_-;_-@_-"/>
  </numFmts>
  <fonts count="11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26"/>
      <color indexed="21"/>
      <name val="Times New Roman"/>
      <family val="1"/>
    </font>
    <font>
      <b/>
      <i/>
      <sz val="13"/>
      <name val="Times New Roman"/>
      <family val="1"/>
    </font>
    <font>
      <u val="single"/>
      <sz val="10"/>
      <color indexed="12"/>
      <name val="Arial Cyr"/>
      <family val="2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Arial Cyr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10"/>
      <name val="Times New Roman"/>
      <family val="1"/>
    </font>
    <font>
      <sz val="9"/>
      <color indexed="8"/>
      <name val="Times New Roman"/>
      <family val="1"/>
    </font>
    <font>
      <b/>
      <sz val="8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Arial Cyr"/>
      <family val="2"/>
    </font>
    <font>
      <b/>
      <sz val="10"/>
      <name val="Arial Cyr"/>
      <family val="2"/>
    </font>
    <font>
      <b/>
      <sz val="32"/>
      <color indexed="21"/>
      <name val="Times New Roman"/>
      <family val="1"/>
    </font>
    <font>
      <b/>
      <sz val="25"/>
      <color indexed="21"/>
      <name val="Times New Roman"/>
      <family val="1"/>
    </font>
    <font>
      <b/>
      <i/>
      <sz val="16"/>
      <name val="Times New Roman"/>
      <family val="1"/>
    </font>
    <font>
      <b/>
      <i/>
      <sz val="11"/>
      <name val="Times New Roman"/>
      <family val="1"/>
    </font>
    <font>
      <b/>
      <sz val="11"/>
      <color indexed="12"/>
      <name val="Times New Roman"/>
      <family val="1"/>
    </font>
    <font>
      <b/>
      <u val="single"/>
      <sz val="10"/>
      <name val="Arial Cyr"/>
      <family val="2"/>
    </font>
    <font>
      <b/>
      <u val="single"/>
      <sz val="10"/>
      <color indexed="12"/>
      <name val="Arial Cyr"/>
      <family val="2"/>
    </font>
    <font>
      <b/>
      <sz val="14"/>
      <name val="Times New Roman"/>
      <family val="1"/>
    </font>
    <font>
      <b/>
      <sz val="14"/>
      <name val="Arial Cyr"/>
      <family val="2"/>
    </font>
    <font>
      <sz val="14"/>
      <name val="Times New Roman"/>
      <family val="1"/>
    </font>
    <font>
      <sz val="14"/>
      <name val="Arial Cyr"/>
      <family val="2"/>
    </font>
    <font>
      <b/>
      <i/>
      <sz val="10"/>
      <name val="Times New Roman"/>
      <family val="1"/>
    </font>
    <font>
      <sz val="8"/>
      <color indexed="10"/>
      <name val="Times New Roman"/>
      <family val="1"/>
    </font>
    <font>
      <b/>
      <sz val="12"/>
      <name val="Arial Cyr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b/>
      <sz val="22"/>
      <color indexed="21"/>
      <name val="Times New Roman"/>
      <family val="1"/>
    </font>
    <font>
      <b/>
      <sz val="10"/>
      <name val="Symbol"/>
      <family val="1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b/>
      <i/>
      <sz val="12"/>
      <name val="Times New Roman"/>
      <family val="1"/>
    </font>
    <font>
      <b/>
      <sz val="10"/>
      <name val="Calibri"/>
      <family val="2"/>
    </font>
    <font>
      <b/>
      <i/>
      <sz val="10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b/>
      <sz val="20"/>
      <color indexed="38"/>
      <name val="Times New Roman"/>
      <family val="1"/>
    </font>
    <font>
      <b/>
      <sz val="12"/>
      <name val="Arial"/>
      <family val="2"/>
    </font>
    <font>
      <b/>
      <sz val="11"/>
      <name val="Arial Cyr"/>
      <family val="2"/>
    </font>
    <font>
      <sz val="11"/>
      <color indexed="12"/>
      <name val="Arial Cyr"/>
      <family val="2"/>
    </font>
    <font>
      <b/>
      <sz val="20"/>
      <color indexed="21"/>
      <name val="Times New Roman"/>
      <family val="1"/>
    </font>
    <font>
      <sz val="10"/>
      <name val="Calibri"/>
      <family val="2"/>
    </font>
    <font>
      <b/>
      <i/>
      <sz val="12"/>
      <name val="Calibri"/>
      <family val="2"/>
    </font>
    <font>
      <b/>
      <sz val="14"/>
      <color indexed="12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i/>
      <sz val="14"/>
      <name val="Times New Roman Cyr"/>
      <family val="1"/>
    </font>
    <font>
      <b/>
      <i/>
      <sz val="10"/>
      <name val="Times New Roman Cyr"/>
      <family val="1"/>
    </font>
    <font>
      <b/>
      <i/>
      <sz val="12"/>
      <name val="Times New Roman Cyr"/>
      <family val="1"/>
    </font>
    <font>
      <b/>
      <i/>
      <sz val="11"/>
      <name val="Bookman Old Style"/>
      <family val="1"/>
    </font>
    <font>
      <b/>
      <i/>
      <sz val="11"/>
      <name val="Times New Roman Cyr"/>
      <family val="1"/>
    </font>
    <font>
      <sz val="9"/>
      <name val="Bookman Old Style"/>
      <family val="1"/>
    </font>
    <font>
      <b/>
      <sz val="11"/>
      <name val="Bookman Old Style"/>
      <family val="1"/>
    </font>
    <font>
      <sz val="16"/>
      <color indexed="12"/>
      <name val="Times New Roman Cyr"/>
      <family val="1"/>
    </font>
    <font>
      <b/>
      <sz val="14"/>
      <color indexed="12"/>
      <name val="Times New Roman"/>
      <family val="1"/>
    </font>
    <font>
      <u val="single"/>
      <sz val="14"/>
      <color indexed="12"/>
      <name val="Times New Roman Cyr"/>
      <family val="1"/>
    </font>
    <font>
      <sz val="16"/>
      <name val="Arial Cyr"/>
      <family val="2"/>
    </font>
    <font>
      <sz val="5"/>
      <name val="Arial Cyr"/>
      <family val="2"/>
    </font>
    <font>
      <u val="single"/>
      <sz val="11"/>
      <name val="Arial Cyr"/>
      <family val="2"/>
    </font>
    <font>
      <sz val="11"/>
      <name val="Arial Cyr"/>
      <family val="2"/>
    </font>
    <font>
      <b/>
      <sz val="10"/>
      <name val="Times New Roman Cyr"/>
      <family val="1"/>
    </font>
    <font>
      <i/>
      <sz val="9"/>
      <name val="Times New Roman Cyr"/>
      <family val="1"/>
    </font>
    <font>
      <sz val="10"/>
      <name val="Times New Roman Cyr"/>
      <family val="1"/>
    </font>
    <font>
      <vertAlign val="superscript"/>
      <sz val="10"/>
      <name val="Times New Roman Cyr"/>
      <family val="1"/>
    </font>
    <font>
      <i/>
      <sz val="10"/>
      <name val="Times New Roman Cyr"/>
      <family val="1"/>
    </font>
    <font>
      <sz val="8"/>
      <name val="Times New Roman Cyr"/>
      <family val="1"/>
    </font>
    <font>
      <vertAlign val="superscript"/>
      <sz val="8"/>
      <name val="Times New Roman Cyr"/>
      <family val="1"/>
    </font>
    <font>
      <i/>
      <vertAlign val="superscript"/>
      <sz val="8"/>
      <name val="Times New Roman Cyr"/>
      <family val="1"/>
    </font>
    <font>
      <u val="single"/>
      <sz val="10"/>
      <name val="Arial Cyr"/>
      <family val="2"/>
    </font>
    <font>
      <i/>
      <sz val="8"/>
      <name val="Times New Roman Cyr"/>
      <family val="1"/>
    </font>
    <font>
      <i/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b/>
      <i/>
      <sz val="14"/>
      <name val="Times New Roman"/>
      <family val="1"/>
    </font>
    <font>
      <b/>
      <i/>
      <sz val="11"/>
      <color indexed="12"/>
      <name val="Times New Roman"/>
      <family val="1"/>
    </font>
    <font>
      <b/>
      <i/>
      <sz val="12"/>
      <color indexed="12"/>
      <name val="Times New Roman"/>
      <family val="1"/>
    </font>
    <font>
      <b/>
      <sz val="14"/>
      <color indexed="12"/>
      <name val="Arial Cyr"/>
      <family val="2"/>
    </font>
    <font>
      <b/>
      <sz val="14"/>
      <color indexed="60"/>
      <name val="Arial Cyr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38"/>
      <name val="Calibri"/>
      <family val="2"/>
    </font>
    <font>
      <b/>
      <sz val="13"/>
      <color indexed="38"/>
      <name val="Calibri"/>
      <family val="2"/>
    </font>
    <font>
      <b/>
      <sz val="11"/>
      <color indexed="38"/>
      <name val="Calibri"/>
      <family val="2"/>
    </font>
    <font>
      <b/>
      <sz val="11"/>
      <color indexed="26"/>
      <name val="Calibri"/>
      <family val="2"/>
    </font>
    <font>
      <b/>
      <sz val="18"/>
      <color indexed="3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2" borderId="0" applyNumberFormat="0" applyBorder="0" applyAlignment="0" applyProtection="0"/>
    <xf numFmtId="0" fontId="99" fillId="5" borderId="0" applyNumberFormat="0" applyBorder="0" applyAlignment="0" applyProtection="0"/>
    <xf numFmtId="0" fontId="99" fillId="3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6" borderId="0" applyNumberFormat="0" applyBorder="0" applyAlignment="0" applyProtection="0"/>
    <xf numFmtId="0" fontId="99" fillId="9" borderId="0" applyNumberFormat="0" applyBorder="0" applyAlignment="0" applyProtection="0"/>
    <xf numFmtId="0" fontId="99" fillId="3" borderId="0" applyNumberFormat="0" applyBorder="0" applyAlignment="0" applyProtection="0"/>
    <xf numFmtId="0" fontId="100" fillId="10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6" borderId="0" applyNumberFormat="0" applyBorder="0" applyAlignment="0" applyProtection="0"/>
    <xf numFmtId="0" fontId="100" fillId="10" borderId="0" applyNumberFormat="0" applyBorder="0" applyAlignment="0" applyProtection="0"/>
    <xf numFmtId="0" fontId="100" fillId="3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8" borderId="0" applyNumberFormat="0" applyBorder="0" applyAlignment="0" applyProtection="0"/>
    <xf numFmtId="0" fontId="100" fillId="12" borderId="0" applyNumberFormat="0" applyBorder="0" applyAlignment="0" applyProtection="0"/>
    <xf numFmtId="0" fontId="100" fillId="10" borderId="0" applyNumberFormat="0" applyBorder="0" applyAlignment="0" applyProtection="0"/>
    <xf numFmtId="0" fontId="100" fillId="13" borderId="0" applyNumberFormat="0" applyBorder="0" applyAlignment="0" applyProtection="0"/>
    <xf numFmtId="0" fontId="52" fillId="3" borderId="1" applyNumberFormat="0" applyAlignment="0" applyProtection="0"/>
    <xf numFmtId="0" fontId="101" fillId="2" borderId="2" applyNumberFormat="0" applyAlignment="0" applyProtection="0"/>
    <xf numFmtId="0" fontId="102" fillId="2" borderId="1" applyNumberFormat="0" applyAlignment="0" applyProtection="0"/>
    <xf numFmtId="0" fontId="6" fillId="0" borderId="0" applyNumberFormat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06" fillId="14" borderId="7" applyNumberFormat="0" applyAlignment="0" applyProtection="0"/>
    <xf numFmtId="0" fontId="107" fillId="0" borderId="0" applyNumberFormat="0" applyFill="0" applyBorder="0" applyAlignment="0" applyProtection="0"/>
    <xf numFmtId="0" fontId="108" fillId="15" borderId="0" applyNumberFormat="0" applyBorder="0" applyAlignment="0" applyProtection="0"/>
    <xf numFmtId="0" fontId="0" fillId="0" borderId="0">
      <alignment/>
      <protection/>
    </xf>
    <xf numFmtId="0" fontId="114" fillId="0" borderId="0" applyNumberFormat="0" applyFill="0" applyBorder="0" applyAlignment="0" applyProtection="0"/>
    <xf numFmtId="0" fontId="109" fillId="16" borderId="0" applyNumberFormat="0" applyBorder="0" applyAlignment="0" applyProtection="0"/>
    <xf numFmtId="0" fontId="11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3" fillId="17" borderId="0" applyNumberFormat="0" applyBorder="0" applyAlignment="0" applyProtection="0"/>
  </cellStyleXfs>
  <cellXfs count="125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9" fontId="2" fillId="0" borderId="0" xfId="0" applyNumberFormat="1" applyFont="1" applyFill="1" applyAlignment="1">
      <alignment/>
    </xf>
    <xf numFmtId="0" fontId="7" fillId="0" borderId="0" xfId="42" applyNumberFormat="1" applyFont="1" applyFill="1" applyBorder="1" applyAlignment="1" applyProtection="1">
      <alignment/>
      <protection/>
    </xf>
    <xf numFmtId="0" fontId="8" fillId="0" borderId="0" xfId="42" applyNumberFormat="1" applyFont="1" applyFill="1" applyBorder="1" applyAlignment="1" applyProtection="1">
      <alignment horizontal="center"/>
      <protection/>
    </xf>
    <xf numFmtId="0" fontId="7" fillId="0" borderId="10" xfId="42" applyNumberFormat="1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1" fontId="3" fillId="0" borderId="11" xfId="43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left" vertical="center" wrapText="1"/>
    </xf>
    <xf numFmtId="0" fontId="11" fillId="0" borderId="15" xfId="0" applyNumberFormat="1" applyFont="1" applyFill="1" applyBorder="1" applyAlignment="1">
      <alignment horizontal="left" vertical="top" wrapText="1"/>
    </xf>
    <xf numFmtId="1" fontId="3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center" wrapText="1"/>
    </xf>
    <xf numFmtId="0" fontId="11" fillId="0" borderId="18" xfId="0" applyNumberFormat="1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/>
    </xf>
    <xf numFmtId="0" fontId="11" fillId="0" borderId="15" xfId="0" applyNumberFormat="1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 wrapText="1"/>
    </xf>
    <xf numFmtId="0" fontId="11" fillId="0" borderId="21" xfId="0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1" fontId="3" fillId="0" borderId="1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" fontId="3" fillId="0" borderId="15" xfId="0" applyNumberFormat="1" applyFont="1" applyFill="1" applyBorder="1" applyAlignment="1">
      <alignment horizontal="center" vertical="center" wrapText="1"/>
    </xf>
    <xf numFmtId="0" fontId="3" fillId="18" borderId="15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0" fontId="11" fillId="0" borderId="18" xfId="0" applyNumberFormat="1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left" vertical="top" wrapText="1"/>
    </xf>
    <xf numFmtId="0" fontId="9" fillId="0" borderId="15" xfId="0" applyNumberFormat="1" applyFont="1" applyFill="1" applyBorder="1" applyAlignment="1">
      <alignment horizontal="left" vertical="top" wrapText="1"/>
    </xf>
    <xf numFmtId="0" fontId="9" fillId="0" borderId="21" xfId="0" applyNumberFormat="1" applyFont="1" applyFill="1" applyBorder="1" applyAlignment="1">
      <alignment horizontal="left" vertical="top" wrapText="1"/>
    </xf>
    <xf numFmtId="1" fontId="3" fillId="0" borderId="21" xfId="0" applyNumberFormat="1" applyFont="1" applyFill="1" applyBorder="1" applyAlignment="1">
      <alignment horizontal="center" vertical="center" wrapText="1"/>
    </xf>
    <xf numFmtId="0" fontId="11" fillId="0" borderId="21" xfId="0" applyNumberFormat="1" applyFont="1" applyFill="1" applyBorder="1" applyAlignment="1">
      <alignment horizontal="left" vertical="top" wrapText="1"/>
    </xf>
    <xf numFmtId="1" fontId="3" fillId="0" borderId="21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/>
    </xf>
    <xf numFmtId="1" fontId="3" fillId="0" borderId="26" xfId="0" applyNumberFormat="1" applyFont="1" applyFill="1" applyBorder="1" applyAlignment="1">
      <alignment horizontal="center" vertical="center" wrapText="1"/>
    </xf>
    <xf numFmtId="1" fontId="3" fillId="18" borderId="26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1" fontId="3" fillId="0" borderId="28" xfId="0" applyNumberFormat="1" applyFont="1" applyFill="1" applyBorder="1" applyAlignment="1">
      <alignment horizontal="center" vertical="center"/>
    </xf>
    <xf numFmtId="1" fontId="3" fillId="0" borderId="29" xfId="0" applyNumberFormat="1" applyFont="1" applyFill="1" applyBorder="1" applyAlignment="1">
      <alignment horizontal="center" vertical="center"/>
    </xf>
    <xf numFmtId="1" fontId="3" fillId="0" borderId="30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/>
    </xf>
    <xf numFmtId="1" fontId="3" fillId="0" borderId="28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wrapText="1"/>
    </xf>
    <xf numFmtId="0" fontId="3" fillId="18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6" fontId="2" fillId="0" borderId="0" xfId="0" applyNumberFormat="1" applyFont="1" applyFill="1" applyBorder="1" applyAlignment="1">
      <alignment/>
    </xf>
    <xf numFmtId="0" fontId="9" fillId="0" borderId="14" xfId="0" applyFont="1" applyFill="1" applyBorder="1" applyAlignment="1">
      <alignment wrapText="1"/>
    </xf>
    <xf numFmtId="0" fontId="3" fillId="18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9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/>
    </xf>
    <xf numFmtId="0" fontId="9" fillId="0" borderId="14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wrapText="1"/>
    </xf>
    <xf numFmtId="1" fontId="3" fillId="0" borderId="21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wrapText="1"/>
    </xf>
    <xf numFmtId="0" fontId="23" fillId="0" borderId="18" xfId="0" applyNumberFormat="1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wrapText="1"/>
    </xf>
    <xf numFmtId="0" fontId="20" fillId="0" borderId="20" xfId="0" applyFont="1" applyFill="1" applyBorder="1" applyAlignment="1">
      <alignment wrapText="1"/>
    </xf>
    <xf numFmtId="0" fontId="20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left" vertical="top"/>
    </xf>
    <xf numFmtId="0" fontId="9" fillId="0" borderId="14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0" fontId="9" fillId="19" borderId="14" xfId="0" applyFont="1" applyFill="1" applyBorder="1" applyAlignment="1">
      <alignment horizontal="left" wrapText="1"/>
    </xf>
    <xf numFmtId="0" fontId="11" fillId="19" borderId="15" xfId="0" applyFont="1" applyFill="1" applyBorder="1" applyAlignment="1">
      <alignment horizontal="left" vertical="top" wrapText="1"/>
    </xf>
    <xf numFmtId="0" fontId="3" fillId="19" borderId="15" xfId="0" applyFont="1" applyFill="1" applyBorder="1" applyAlignment="1">
      <alignment horizontal="center"/>
    </xf>
    <xf numFmtId="0" fontId="2" fillId="19" borderId="16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center" vertical="center"/>
    </xf>
    <xf numFmtId="0" fontId="9" fillId="18" borderId="17" xfId="0" applyFont="1" applyFill="1" applyBorder="1" applyAlignment="1">
      <alignment horizontal="left" vertical="center" wrapText="1"/>
    </xf>
    <xf numFmtId="0" fontId="9" fillId="18" borderId="14" xfId="0" applyFont="1" applyFill="1" applyBorder="1" applyAlignment="1">
      <alignment horizontal="left" vertical="center" wrapText="1"/>
    </xf>
    <xf numFmtId="0" fontId="9" fillId="18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wrapText="1"/>
    </xf>
    <xf numFmtId="0" fontId="17" fillId="0" borderId="18" xfId="0" applyFont="1" applyFill="1" applyBorder="1" applyAlignment="1">
      <alignment/>
    </xf>
    <xf numFmtId="0" fontId="24" fillId="0" borderId="18" xfId="0" applyFont="1" applyFill="1" applyBorder="1" applyAlignment="1">
      <alignment horizontal="center"/>
    </xf>
    <xf numFmtId="0" fontId="12" fillId="0" borderId="14" xfId="0" applyFont="1" applyFill="1" applyBorder="1" applyAlignment="1">
      <alignment wrapText="1"/>
    </xf>
    <xf numFmtId="0" fontId="17" fillId="0" borderId="15" xfId="0" applyFont="1" applyFill="1" applyBorder="1" applyAlignment="1">
      <alignment/>
    </xf>
    <xf numFmtId="0" fontId="24" fillId="0" borderId="15" xfId="0" applyFont="1" applyFill="1" applyBorder="1" applyAlignment="1">
      <alignment horizontal="center"/>
    </xf>
    <xf numFmtId="0" fontId="12" fillId="0" borderId="20" xfId="0" applyFont="1" applyFill="1" applyBorder="1" applyAlignment="1">
      <alignment wrapText="1"/>
    </xf>
    <xf numFmtId="0" fontId="17" fillId="0" borderId="21" xfId="0" applyFont="1" applyFill="1" applyBorder="1" applyAlignment="1">
      <alignment/>
    </xf>
    <xf numFmtId="0" fontId="24" fillId="0" borderId="2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left" vertical="center" wrapText="1"/>
    </xf>
    <xf numFmtId="0" fontId="11" fillId="0" borderId="37" xfId="0" applyNumberFormat="1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11" fillId="0" borderId="39" xfId="0" applyNumberFormat="1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 vertical="top"/>
    </xf>
    <xf numFmtId="0" fontId="9" fillId="0" borderId="14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 vertical="top"/>
    </xf>
    <xf numFmtId="0" fontId="9" fillId="0" borderId="2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 vertical="top"/>
    </xf>
    <xf numFmtId="0" fontId="9" fillId="0" borderId="40" xfId="0" applyFont="1" applyFill="1" applyBorder="1" applyAlignment="1">
      <alignment horizontal="left" vertical="center" wrapText="1"/>
    </xf>
    <xf numFmtId="1" fontId="11" fillId="0" borderId="41" xfId="0" applyNumberFormat="1" applyFont="1" applyFill="1" applyBorder="1" applyAlignment="1">
      <alignment horizontal="left" vertical="top" wrapText="1"/>
    </xf>
    <xf numFmtId="0" fontId="2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left" vertical="center" wrapText="1"/>
    </xf>
    <xf numFmtId="2" fontId="3" fillId="0" borderId="24" xfId="0" applyNumberFormat="1" applyFont="1" applyFill="1" applyBorder="1" applyAlignment="1">
      <alignment horizontal="center" vertical="center"/>
    </xf>
    <xf numFmtId="2" fontId="3" fillId="0" borderId="30" xfId="0" applyNumberFormat="1" applyFont="1" applyFill="1" applyBorder="1" applyAlignment="1">
      <alignment horizontal="center" vertical="center"/>
    </xf>
    <xf numFmtId="1" fontId="11" fillId="0" borderId="44" xfId="0" applyNumberFormat="1" applyFont="1" applyFill="1" applyBorder="1" applyAlignment="1">
      <alignment horizontal="left" vertical="top" wrapText="1"/>
    </xf>
    <xf numFmtId="1" fontId="11" fillId="0" borderId="24" xfId="0" applyNumberFormat="1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1" fontId="11" fillId="0" borderId="15" xfId="0" applyNumberFormat="1" applyFont="1" applyFill="1" applyBorder="1" applyAlignment="1">
      <alignment horizontal="left" vertical="top" wrapText="1"/>
    </xf>
    <xf numFmtId="1" fontId="11" fillId="0" borderId="21" xfId="0" applyNumberFormat="1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/>
    </xf>
    <xf numFmtId="0" fontId="9" fillId="0" borderId="32" xfId="0" applyFont="1" applyFill="1" applyBorder="1" applyAlignment="1">
      <alignment vertical="center" wrapText="1"/>
    </xf>
    <xf numFmtId="0" fontId="11" fillId="0" borderId="18" xfId="0" applyNumberFormat="1" applyFont="1" applyFill="1" applyBorder="1" applyAlignment="1">
      <alignment vertical="top" wrapText="1"/>
    </xf>
    <xf numFmtId="0" fontId="11" fillId="0" borderId="24" xfId="0" applyNumberFormat="1" applyFont="1" applyFill="1" applyBorder="1" applyAlignment="1">
      <alignment vertical="top" wrapText="1"/>
    </xf>
    <xf numFmtId="0" fontId="11" fillId="0" borderId="15" xfId="0" applyNumberFormat="1" applyFont="1" applyFill="1" applyBorder="1" applyAlignment="1">
      <alignment vertical="top" wrapText="1"/>
    </xf>
    <xf numFmtId="0" fontId="9" fillId="0" borderId="23" xfId="0" applyFont="1" applyFill="1" applyBorder="1" applyAlignment="1">
      <alignment vertical="center" wrapText="1"/>
    </xf>
    <xf numFmtId="1" fontId="11" fillId="0" borderId="24" xfId="0" applyNumberFormat="1" applyFont="1" applyFill="1" applyBorder="1" applyAlignment="1">
      <alignment vertical="top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vertical="center" wrapText="1"/>
    </xf>
    <xf numFmtId="1" fontId="11" fillId="0" borderId="46" xfId="0" applyNumberFormat="1" applyFont="1" applyFill="1" applyBorder="1" applyAlignment="1">
      <alignment vertical="top" wrapText="1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2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 horizontal="left" vertical="center"/>
    </xf>
    <xf numFmtId="0" fontId="29" fillId="0" borderId="0" xfId="0" applyFont="1" applyFill="1" applyAlignment="1">
      <alignment/>
    </xf>
    <xf numFmtId="9" fontId="0" fillId="0" borderId="0" xfId="0" applyNumberFormat="1" applyFill="1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0" fillId="0" borderId="0" xfId="42" applyNumberFormat="1" applyFont="1" applyFill="1" applyBorder="1" applyAlignment="1" applyProtection="1">
      <alignment/>
      <protection/>
    </xf>
    <xf numFmtId="0" fontId="31" fillId="0" borderId="0" xfId="42" applyNumberFormat="1" applyFont="1" applyFill="1" applyBorder="1" applyAlignment="1" applyProtection="1">
      <alignment/>
      <protection/>
    </xf>
    <xf numFmtId="0" fontId="32" fillId="0" borderId="0" xfId="42" applyNumberFormat="1" applyFont="1" applyFill="1" applyBorder="1" applyAlignment="1" applyProtection="1">
      <alignment/>
      <protection/>
    </xf>
    <xf numFmtId="0" fontId="31" fillId="0" borderId="0" xfId="42" applyNumberFormat="1" applyFont="1" applyFill="1" applyBorder="1" applyAlignment="1" applyProtection="1">
      <alignment horizontal="right"/>
      <protection/>
    </xf>
    <xf numFmtId="0" fontId="33" fillId="0" borderId="21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top" wrapText="1"/>
    </xf>
    <xf numFmtId="0" fontId="33" fillId="0" borderId="24" xfId="0" applyFont="1" applyFill="1" applyBorder="1" applyAlignment="1">
      <alignment vertical="top" wrapText="1"/>
    </xf>
    <xf numFmtId="0" fontId="35" fillId="0" borderId="24" xfId="0" applyFont="1" applyFill="1" applyBorder="1" applyAlignment="1">
      <alignment horizontal="center" vertical="top" wrapText="1"/>
    </xf>
    <xf numFmtId="0" fontId="35" fillId="0" borderId="30" xfId="0" applyFont="1" applyFill="1" applyBorder="1" applyAlignment="1">
      <alignment horizontal="center" vertical="top" wrapText="1"/>
    </xf>
    <xf numFmtId="0" fontId="33" fillId="0" borderId="24" xfId="0" applyFont="1" applyFill="1" applyBorder="1" applyAlignment="1">
      <alignment horizontal="center" vertical="top" wrapText="1"/>
    </xf>
    <xf numFmtId="0" fontId="36" fillId="0" borderId="48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top" wrapText="1"/>
    </xf>
    <xf numFmtId="0" fontId="33" fillId="0" borderId="15" xfId="0" applyFont="1" applyFill="1" applyBorder="1" applyAlignment="1">
      <alignment vertical="top" wrapText="1"/>
    </xf>
    <xf numFmtId="0" fontId="35" fillId="0" borderId="15" xfId="0" applyFont="1" applyFill="1" applyBorder="1" applyAlignment="1">
      <alignment horizontal="center" vertical="top" wrapText="1"/>
    </xf>
    <xf numFmtId="0" fontId="35" fillId="0" borderId="28" xfId="0" applyFont="1" applyFill="1" applyBorder="1" applyAlignment="1">
      <alignment horizontal="center" vertical="top" wrapText="1"/>
    </xf>
    <xf numFmtId="0" fontId="33" fillId="0" borderId="15" xfId="0" applyFont="1" applyFill="1" applyBorder="1" applyAlignment="1">
      <alignment horizontal="center" vertical="top" wrapText="1"/>
    </xf>
    <xf numFmtId="0" fontId="36" fillId="0" borderId="4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vertical="top" wrapText="1"/>
    </xf>
    <xf numFmtId="0" fontId="33" fillId="0" borderId="36" xfId="0" applyFont="1" applyFill="1" applyBorder="1" applyAlignment="1">
      <alignment vertical="top" wrapText="1"/>
    </xf>
    <xf numFmtId="0" fontId="33" fillId="0" borderId="26" xfId="0" applyFont="1" applyFill="1" applyBorder="1" applyAlignment="1">
      <alignment vertical="top" wrapText="1"/>
    </xf>
    <xf numFmtId="0" fontId="35" fillId="0" borderId="26" xfId="0" applyFont="1" applyFill="1" applyBorder="1" applyAlignment="1">
      <alignment horizontal="center" vertical="top" wrapText="1"/>
    </xf>
    <xf numFmtId="0" fontId="35" fillId="0" borderId="29" xfId="0" applyFont="1" applyFill="1" applyBorder="1" applyAlignment="1">
      <alignment horizontal="center" vertical="top" wrapText="1"/>
    </xf>
    <xf numFmtId="0" fontId="33" fillId="0" borderId="26" xfId="0" applyFont="1" applyFill="1" applyBorder="1" applyAlignment="1">
      <alignment horizontal="center" vertical="top" wrapText="1"/>
    </xf>
    <xf numFmtId="0" fontId="33" fillId="19" borderId="14" xfId="0" applyFont="1" applyFill="1" applyBorder="1" applyAlignment="1">
      <alignment vertical="top" wrapText="1"/>
    </xf>
    <xf numFmtId="0" fontId="33" fillId="0" borderId="15" xfId="0" applyFont="1" applyFill="1" applyBorder="1" applyAlignment="1">
      <alignment horizontal="right" vertical="top" wrapText="1"/>
    </xf>
    <xf numFmtId="0" fontId="36" fillId="0" borderId="16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top" wrapText="1"/>
    </xf>
    <xf numFmtId="0" fontId="33" fillId="0" borderId="20" xfId="0" applyFont="1" applyFill="1" applyBorder="1" applyAlignment="1">
      <alignment vertical="top" wrapText="1"/>
    </xf>
    <xf numFmtId="0" fontId="33" fillId="0" borderId="21" xfId="0" applyFont="1" applyFill="1" applyBorder="1" applyAlignment="1">
      <alignment horizontal="left" vertical="top" wrapText="1"/>
    </xf>
    <xf numFmtId="0" fontId="35" fillId="0" borderId="21" xfId="0" applyFont="1" applyFill="1" applyBorder="1" applyAlignment="1">
      <alignment horizontal="center" vertical="top" wrapText="1"/>
    </xf>
    <xf numFmtId="0" fontId="33" fillId="0" borderId="21" xfId="0" applyFont="1" applyFill="1" applyBorder="1" applyAlignment="1">
      <alignment horizontal="center" vertical="top" wrapText="1"/>
    </xf>
    <xf numFmtId="0" fontId="33" fillId="0" borderId="21" xfId="0" applyFont="1" applyFill="1" applyBorder="1" applyAlignment="1">
      <alignment horizontal="right" vertical="top" wrapText="1"/>
    </xf>
    <xf numFmtId="0" fontId="36" fillId="0" borderId="22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top" wrapText="1"/>
    </xf>
    <xf numFmtId="0" fontId="33" fillId="0" borderId="18" xfId="0" applyFont="1" applyFill="1" applyBorder="1" applyAlignment="1">
      <alignment vertical="top" wrapText="1"/>
    </xf>
    <xf numFmtId="0" fontId="35" fillId="0" borderId="18" xfId="0" applyFont="1" applyFill="1" applyBorder="1" applyAlignment="1">
      <alignment horizontal="center" vertical="top" wrapText="1"/>
    </xf>
    <xf numFmtId="0" fontId="33" fillId="0" borderId="18" xfId="0" applyFont="1" applyFill="1" applyBorder="1" applyAlignment="1">
      <alignment horizontal="center" vertical="top" wrapText="1"/>
    </xf>
    <xf numFmtId="0" fontId="33" fillId="0" borderId="18" xfId="0" applyFont="1" applyFill="1" applyBorder="1" applyAlignment="1">
      <alignment horizontal="right" vertical="top" wrapText="1"/>
    </xf>
    <xf numFmtId="0" fontId="36" fillId="0" borderId="19" xfId="0" applyFont="1" applyFill="1" applyBorder="1" applyAlignment="1">
      <alignment horizontal="center" vertical="center"/>
    </xf>
    <xf numFmtId="0" fontId="33" fillId="19" borderId="20" xfId="0" applyFont="1" applyFill="1" applyBorder="1" applyAlignment="1">
      <alignment vertical="top" wrapText="1"/>
    </xf>
    <xf numFmtId="0" fontId="33" fillId="0" borderId="21" xfId="0" applyFont="1" applyFill="1" applyBorder="1" applyAlignment="1">
      <alignment vertical="top" wrapText="1"/>
    </xf>
    <xf numFmtId="0" fontId="33" fillId="19" borderId="14" xfId="0" applyFont="1" applyFill="1" applyBorder="1" applyAlignment="1">
      <alignment horizontal="center" vertical="top" wrapText="1"/>
    </xf>
    <xf numFmtId="0" fontId="33" fillId="0" borderId="20" xfId="0" applyFont="1" applyFill="1" applyBorder="1" applyAlignment="1">
      <alignment horizontal="center" vertical="top" wrapText="1"/>
    </xf>
    <xf numFmtId="0" fontId="33" fillId="18" borderId="24" xfId="0" applyFont="1" applyFill="1" applyBorder="1" applyAlignment="1">
      <alignment horizontal="center" vertical="top" wrapText="1"/>
    </xf>
    <xf numFmtId="0" fontId="33" fillId="18" borderId="30" xfId="0" applyFont="1" applyFill="1" applyBorder="1" applyAlignment="1">
      <alignment horizontal="center" vertical="top" wrapText="1"/>
    </xf>
    <xf numFmtId="0" fontId="33" fillId="18" borderId="28" xfId="0" applyFont="1" applyFill="1" applyBorder="1" applyAlignment="1">
      <alignment horizontal="center" vertical="top" wrapText="1"/>
    </xf>
    <xf numFmtId="0" fontId="33" fillId="18" borderId="38" xfId="0" applyFont="1" applyFill="1" applyBorder="1" applyAlignment="1">
      <alignment horizontal="center" vertical="top" wrapText="1"/>
    </xf>
    <xf numFmtId="0" fontId="33" fillId="18" borderId="18" xfId="0" applyFont="1" applyFill="1" applyBorder="1" applyAlignment="1">
      <alignment horizontal="center" vertical="top" wrapText="1"/>
    </xf>
    <xf numFmtId="0" fontId="33" fillId="18" borderId="15" xfId="0" applyFont="1" applyFill="1" applyBorder="1" applyAlignment="1">
      <alignment horizontal="center" vertical="top" wrapText="1"/>
    </xf>
    <xf numFmtId="0" fontId="33" fillId="18" borderId="21" xfId="0" applyFont="1" applyFill="1" applyBorder="1" applyAlignment="1">
      <alignment horizontal="center" vertical="top" wrapText="1"/>
    </xf>
    <xf numFmtId="0" fontId="34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 horizontal="right"/>
    </xf>
    <xf numFmtId="0" fontId="37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left"/>
    </xf>
    <xf numFmtId="0" fontId="38" fillId="0" borderId="0" xfId="42" applyNumberFormat="1" applyFont="1" applyFill="1" applyBorder="1" applyAlignment="1" applyProtection="1">
      <alignment horizontal="left"/>
      <protection/>
    </xf>
    <xf numFmtId="0" fontId="3" fillId="0" borderId="18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10" fillId="0" borderId="50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vertical="top" wrapText="1"/>
    </xf>
    <xf numFmtId="0" fontId="41" fillId="0" borderId="18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right" vertical="top" wrapText="1"/>
    </xf>
    <xf numFmtId="0" fontId="42" fillId="0" borderId="19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vertical="top" wrapText="1"/>
    </xf>
    <xf numFmtId="0" fontId="41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right" vertical="top" wrapText="1"/>
    </xf>
    <xf numFmtId="1" fontId="10" fillId="0" borderId="15" xfId="0" applyNumberFormat="1" applyFont="1" applyFill="1" applyBorder="1" applyAlignment="1">
      <alignment horizontal="right" vertical="top" wrapText="1"/>
    </xf>
    <xf numFmtId="0" fontId="42" fillId="0" borderId="16" xfId="0" applyFont="1" applyFill="1" applyBorder="1" applyAlignment="1">
      <alignment horizontal="center" vertical="center"/>
    </xf>
    <xf numFmtId="0" fontId="10" fillId="18" borderId="15" xfId="0" applyFont="1" applyFill="1" applyBorder="1" applyAlignment="1">
      <alignment horizontal="center" vertical="top" wrapText="1"/>
    </xf>
    <xf numFmtId="1" fontId="10" fillId="18" borderId="15" xfId="0" applyNumberFormat="1" applyFont="1" applyFill="1" applyBorder="1" applyAlignment="1">
      <alignment horizontal="right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18" borderId="15" xfId="0" applyFont="1" applyFill="1" applyBorder="1" applyAlignment="1">
      <alignment horizontal="right" vertical="top" wrapText="1"/>
    </xf>
    <xf numFmtId="0" fontId="10" fillId="0" borderId="52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vertical="top" wrapText="1"/>
    </xf>
    <xf numFmtId="0" fontId="41" fillId="0" borderId="21" xfId="0" applyFont="1" applyFill="1" applyBorder="1" applyAlignment="1">
      <alignment horizontal="center" vertical="top" wrapText="1"/>
    </xf>
    <xf numFmtId="0" fontId="10" fillId="18" borderId="21" xfId="0" applyFont="1" applyFill="1" applyBorder="1" applyAlignment="1">
      <alignment horizontal="center" vertical="top" wrapText="1"/>
    </xf>
    <xf numFmtId="0" fontId="10" fillId="18" borderId="21" xfId="0" applyFont="1" applyFill="1" applyBorder="1" applyAlignment="1">
      <alignment horizontal="right" vertical="top" wrapText="1"/>
    </xf>
    <xf numFmtId="0" fontId="42" fillId="0" borderId="2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top" wrapText="1"/>
    </xf>
    <xf numFmtId="0" fontId="10" fillId="0" borderId="54" xfId="0" applyFont="1" applyFill="1" applyBorder="1" applyAlignment="1">
      <alignment vertical="top" wrapText="1"/>
    </xf>
    <xf numFmtId="0" fontId="41" fillId="0" borderId="30" xfId="0" applyFont="1" applyFill="1" applyBorder="1" applyAlignment="1">
      <alignment horizontal="center" vertical="top" wrapText="1"/>
    </xf>
    <xf numFmtId="0" fontId="10" fillId="0" borderId="30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 vertical="top" wrapText="1"/>
    </xf>
    <xf numFmtId="1" fontId="10" fillId="0" borderId="24" xfId="0" applyNumberFormat="1" applyFont="1" applyFill="1" applyBorder="1" applyAlignment="1">
      <alignment vertical="top" wrapText="1"/>
    </xf>
    <xf numFmtId="0" fontId="42" fillId="0" borderId="48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top" wrapText="1"/>
    </xf>
    <xf numFmtId="0" fontId="10" fillId="0" borderId="56" xfId="0" applyFont="1" applyFill="1" applyBorder="1" applyAlignment="1">
      <alignment vertical="top" wrapText="1"/>
    </xf>
    <xf numFmtId="0" fontId="41" fillId="0" borderId="28" xfId="0" applyFont="1" applyFill="1" applyBorder="1" applyAlignment="1">
      <alignment horizontal="center" vertical="top" wrapText="1"/>
    </xf>
    <xf numFmtId="0" fontId="10" fillId="0" borderId="28" xfId="0" applyFont="1" applyFill="1" applyBorder="1" applyAlignment="1">
      <alignment horizontal="center" vertical="top" wrapText="1"/>
    </xf>
    <xf numFmtId="0" fontId="10" fillId="0" borderId="57" xfId="0" applyFont="1" applyFill="1" applyBorder="1" applyAlignment="1">
      <alignment vertical="top" wrapText="1"/>
    </xf>
    <xf numFmtId="0" fontId="41" fillId="0" borderId="38" xfId="0" applyFont="1" applyFill="1" applyBorder="1" applyAlignment="1">
      <alignment horizontal="center" vertical="top" wrapText="1"/>
    </xf>
    <xf numFmtId="0" fontId="10" fillId="0" borderId="38" xfId="0" applyFont="1" applyFill="1" applyBorder="1" applyAlignment="1">
      <alignment horizontal="center" vertical="top" wrapText="1"/>
    </xf>
    <xf numFmtId="0" fontId="42" fillId="0" borderId="58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vertical="top" wrapText="1"/>
    </xf>
    <xf numFmtId="0" fontId="41" fillId="0" borderId="24" xfId="0" applyFont="1" applyFill="1" applyBorder="1" applyAlignment="1">
      <alignment horizontal="center" vertical="top" wrapText="1"/>
    </xf>
    <xf numFmtId="0" fontId="10" fillId="18" borderId="30" xfId="0" applyFont="1" applyFill="1" applyBorder="1" applyAlignment="1">
      <alignment horizontal="center" vertical="top" wrapText="1"/>
    </xf>
    <xf numFmtId="0" fontId="10" fillId="18" borderId="24" xfId="0" applyFont="1" applyFill="1" applyBorder="1" applyAlignment="1">
      <alignment horizontal="right" vertical="top" wrapText="1"/>
    </xf>
    <xf numFmtId="0" fontId="10" fillId="18" borderId="54" xfId="0" applyFont="1" applyFill="1" applyBorder="1" applyAlignment="1">
      <alignment horizontal="right" vertical="top" wrapText="1"/>
    </xf>
    <xf numFmtId="0" fontId="10" fillId="0" borderId="60" xfId="0" applyFont="1" applyFill="1" applyBorder="1" applyAlignment="1">
      <alignment vertical="top" wrapText="1"/>
    </xf>
    <xf numFmtId="0" fontId="41" fillId="0" borderId="26" xfId="0" applyFont="1" applyFill="1" applyBorder="1" applyAlignment="1">
      <alignment horizontal="center" vertical="top" wrapText="1"/>
    </xf>
    <xf numFmtId="0" fontId="10" fillId="18" borderId="38" xfId="0" applyFont="1" applyFill="1" applyBorder="1" applyAlignment="1">
      <alignment horizontal="center" vertical="top" wrapText="1"/>
    </xf>
    <xf numFmtId="0" fontId="10" fillId="0" borderId="61" xfId="0" applyFont="1" applyFill="1" applyBorder="1" applyAlignment="1">
      <alignment vertical="top" wrapText="1"/>
    </xf>
    <xf numFmtId="0" fontId="41" fillId="0" borderId="12" xfId="0" applyFont="1" applyFill="1" applyBorder="1" applyAlignment="1">
      <alignment horizontal="center" vertical="top" wrapText="1"/>
    </xf>
    <xf numFmtId="0" fontId="10" fillId="0" borderId="6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right" vertical="top" wrapText="1"/>
    </xf>
    <xf numFmtId="0" fontId="10" fillId="0" borderId="63" xfId="0" applyFont="1" applyFill="1" applyBorder="1" applyAlignment="1">
      <alignment horizontal="right" vertical="top" wrapText="1"/>
    </xf>
    <xf numFmtId="0" fontId="42" fillId="0" borderId="6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right" vertical="top" wrapText="1"/>
    </xf>
    <xf numFmtId="1" fontId="10" fillId="0" borderId="54" xfId="0" applyNumberFormat="1" applyFont="1" applyFill="1" applyBorder="1" applyAlignment="1">
      <alignment horizontal="right" vertical="top" wrapText="1"/>
    </xf>
    <xf numFmtId="0" fontId="10" fillId="0" borderId="51" xfId="0" applyFont="1" applyFill="1" applyBorder="1" applyAlignment="1">
      <alignment horizontal="center"/>
    </xf>
    <xf numFmtId="0" fontId="10" fillId="0" borderId="37" xfId="0" applyFont="1" applyFill="1" applyBorder="1" applyAlignment="1">
      <alignment vertical="top" wrapText="1"/>
    </xf>
    <xf numFmtId="0" fontId="10" fillId="0" borderId="52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right" vertical="top" wrapText="1"/>
    </xf>
    <xf numFmtId="0" fontId="10" fillId="0" borderId="50" xfId="0" applyFont="1" applyFill="1" applyBorder="1" applyAlignment="1">
      <alignment horizontal="center"/>
    </xf>
    <xf numFmtId="0" fontId="10" fillId="0" borderId="30" xfId="0" applyFont="1" applyFill="1" applyBorder="1" applyAlignment="1">
      <alignment vertical="top" wrapText="1"/>
    </xf>
    <xf numFmtId="0" fontId="10" fillId="0" borderId="54" xfId="0" applyFont="1" applyFill="1" applyBorder="1" applyAlignment="1">
      <alignment horizontal="right" vertical="top" wrapText="1"/>
    </xf>
    <xf numFmtId="0" fontId="10" fillId="0" borderId="28" xfId="0" applyFont="1" applyFill="1" applyBorder="1" applyAlignment="1">
      <alignment vertical="top" wrapText="1"/>
    </xf>
    <xf numFmtId="0" fontId="10" fillId="0" borderId="38" xfId="0" applyFont="1" applyFill="1" applyBorder="1" applyAlignment="1">
      <alignment vertical="top" wrapText="1"/>
    </xf>
    <xf numFmtId="0" fontId="41" fillId="0" borderId="18" xfId="0" applyFont="1" applyFill="1" applyBorder="1" applyAlignment="1">
      <alignment vertical="top" wrapText="1"/>
    </xf>
    <xf numFmtId="0" fontId="10" fillId="0" borderId="18" xfId="0" applyFont="1" applyFill="1" applyBorder="1" applyAlignment="1">
      <alignment vertical="top" wrapText="1"/>
    </xf>
    <xf numFmtId="0" fontId="41" fillId="0" borderId="15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10" fillId="20" borderId="15" xfId="0" applyFont="1" applyFill="1" applyBorder="1" applyAlignment="1">
      <alignment horizontal="center" vertical="top" wrapText="1"/>
    </xf>
    <xf numFmtId="0" fontId="10" fillId="20" borderId="15" xfId="0" applyFont="1" applyFill="1" applyBorder="1" applyAlignment="1">
      <alignment horizontal="right" vertical="top" wrapText="1"/>
    </xf>
    <xf numFmtId="0" fontId="41" fillId="0" borderId="21" xfId="0" applyFont="1" applyFill="1" applyBorder="1" applyAlignment="1">
      <alignment vertical="top" wrapText="1"/>
    </xf>
    <xf numFmtId="0" fontId="10" fillId="0" borderId="21" xfId="0" applyFont="1" applyFill="1" applyBorder="1" applyAlignment="1">
      <alignment vertical="top" wrapText="1"/>
    </xf>
    <xf numFmtId="0" fontId="10" fillId="20" borderId="21" xfId="0" applyFont="1" applyFill="1" applyBorder="1" applyAlignment="1">
      <alignment horizontal="center" vertical="top" wrapText="1"/>
    </xf>
    <xf numFmtId="0" fontId="10" fillId="20" borderId="21" xfId="0" applyFont="1" applyFill="1" applyBorder="1" applyAlignment="1">
      <alignment horizontal="right" vertical="top" wrapText="1"/>
    </xf>
    <xf numFmtId="0" fontId="27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7" fillId="0" borderId="0" xfId="0" applyFont="1" applyAlignment="1">
      <alignment horizontal="left" vertical="center"/>
    </xf>
    <xf numFmtId="0" fontId="29" fillId="0" borderId="0" xfId="0" applyFont="1" applyAlignment="1">
      <alignment/>
    </xf>
    <xf numFmtId="9" fontId="0" fillId="0" borderId="0" xfId="0" applyNumberFormat="1" applyAlignment="1">
      <alignment/>
    </xf>
    <xf numFmtId="0" fontId="37" fillId="0" borderId="0" xfId="0" applyFont="1" applyAlignment="1">
      <alignment horizontal="left"/>
    </xf>
    <xf numFmtId="0" fontId="0" fillId="0" borderId="0" xfId="0" applyAlignment="1">
      <alignment horizontal="left"/>
    </xf>
    <xf numFmtId="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39" fillId="0" borderId="6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9" fillId="0" borderId="33" xfId="0" applyNumberFormat="1" applyFont="1" applyFill="1" applyBorder="1" applyAlignment="1">
      <alignment horizontal="center" vertical="center" wrapText="1"/>
    </xf>
    <xf numFmtId="0" fontId="39" fillId="0" borderId="35" xfId="0" applyFont="1" applyFill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top" wrapText="1"/>
    </xf>
    <xf numFmtId="0" fontId="10" fillId="0" borderId="17" xfId="0" applyFont="1" applyBorder="1" applyAlignment="1">
      <alignment vertical="top" wrapText="1"/>
    </xf>
    <xf numFmtId="0" fontId="41" fillId="0" borderId="18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42" fillId="0" borderId="19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top" wrapText="1"/>
    </xf>
    <xf numFmtId="0" fontId="10" fillId="0" borderId="14" xfId="0" applyFont="1" applyBorder="1" applyAlignment="1">
      <alignment vertical="top" wrapText="1"/>
    </xf>
    <xf numFmtId="0" fontId="41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42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vertical="top" wrapText="1"/>
    </xf>
    <xf numFmtId="0" fontId="41" fillId="0" borderId="21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42" fillId="0" borderId="22" xfId="0" applyFont="1" applyBorder="1" applyAlignment="1">
      <alignment horizontal="center" vertical="center"/>
    </xf>
    <xf numFmtId="9" fontId="2" fillId="0" borderId="0" xfId="0" applyNumberFormat="1" applyFont="1" applyFill="1" applyAlignment="1">
      <alignment horizontal="center"/>
    </xf>
    <xf numFmtId="0" fontId="44" fillId="0" borderId="0" xfId="0" applyFont="1" applyFill="1" applyAlignment="1">
      <alignment horizontal="left" indent="2"/>
    </xf>
    <xf numFmtId="0" fontId="25" fillId="0" borderId="53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1" fontId="3" fillId="0" borderId="24" xfId="0" applyNumberFormat="1" applyFont="1" applyFill="1" applyBorder="1" applyAlignment="1">
      <alignment vertical="top" wrapText="1"/>
    </xf>
    <xf numFmtId="1" fontId="3" fillId="18" borderId="54" xfId="0" applyNumberFormat="1" applyFont="1" applyFill="1" applyBorder="1" applyAlignment="1">
      <alignment vertical="top" wrapText="1"/>
    </xf>
    <xf numFmtId="0" fontId="0" fillId="0" borderId="48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vertical="top" wrapText="1"/>
    </xf>
    <xf numFmtId="0" fontId="2" fillId="0" borderId="28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3" fontId="3" fillId="0" borderId="18" xfId="0" applyNumberFormat="1" applyFont="1" applyFill="1" applyBorder="1" applyAlignment="1">
      <alignment horizontal="center" vertical="top" wrapText="1"/>
    </xf>
    <xf numFmtId="3" fontId="3" fillId="0" borderId="15" xfId="0" applyNumberFormat="1" applyFont="1" applyFill="1" applyBorder="1" applyAlignment="1">
      <alignment horizontal="center" vertical="top" wrapText="1"/>
    </xf>
    <xf numFmtId="3" fontId="3" fillId="0" borderId="21" xfId="0" applyNumberFormat="1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wrapText="1"/>
    </xf>
    <xf numFmtId="0" fontId="3" fillId="0" borderId="5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vertical="center" wrapText="1"/>
    </xf>
    <xf numFmtId="1" fontId="3" fillId="0" borderId="15" xfId="0" applyNumberFormat="1" applyFont="1" applyFill="1" applyBorder="1" applyAlignment="1">
      <alignment wrapText="1"/>
    </xf>
    <xf numFmtId="0" fontId="3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52" xfId="0" applyFont="1" applyFill="1" applyBorder="1" applyAlignment="1">
      <alignment horizontal="center"/>
    </xf>
    <xf numFmtId="0" fontId="3" fillId="0" borderId="21" xfId="0" applyFont="1" applyFill="1" applyBorder="1" applyAlignment="1">
      <alignment wrapText="1"/>
    </xf>
    <xf numFmtId="1" fontId="3" fillId="0" borderId="21" xfId="0" applyNumberFormat="1" applyFont="1" applyFill="1" applyBorder="1" applyAlignment="1">
      <alignment wrapText="1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left"/>
    </xf>
    <xf numFmtId="0" fontId="5" fillId="0" borderId="0" xfId="0" applyFont="1" applyFill="1" applyAlignment="1">
      <alignment vertical="top"/>
    </xf>
    <xf numFmtId="0" fontId="46" fillId="0" borderId="0" xfId="0" applyFont="1" applyFill="1" applyAlignment="1">
      <alignment/>
    </xf>
    <xf numFmtId="0" fontId="47" fillId="0" borderId="0" xfId="0" applyFont="1" applyFill="1" applyBorder="1" applyAlignment="1">
      <alignment horizontal="left" vertical="center"/>
    </xf>
    <xf numFmtId="0" fontId="45" fillId="0" borderId="21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0" fontId="45" fillId="0" borderId="61" xfId="0" applyFont="1" applyFill="1" applyBorder="1" applyAlignment="1">
      <alignment wrapText="1"/>
    </xf>
    <xf numFmtId="0" fontId="45" fillId="0" borderId="61" xfId="0" applyFont="1" applyFill="1" applyBorder="1" applyAlignment="1">
      <alignment horizontal="center" vertical="center"/>
    </xf>
    <xf numFmtId="0" fontId="45" fillId="0" borderId="64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left" wrapText="1"/>
    </xf>
    <xf numFmtId="0" fontId="45" fillId="0" borderId="24" xfId="0" applyFont="1" applyFill="1" applyBorder="1" applyAlignment="1">
      <alignment horizontal="center" wrapText="1"/>
    </xf>
    <xf numFmtId="0" fontId="45" fillId="18" borderId="24" xfId="0" applyFont="1" applyFill="1" applyBorder="1" applyAlignment="1">
      <alignment horizontal="center" wrapText="1"/>
    </xf>
    <xf numFmtId="1" fontId="45" fillId="18" borderId="24" xfId="0" applyNumberFormat="1" applyFont="1" applyFill="1" applyBorder="1" applyAlignment="1">
      <alignment horizontal="center" vertical="center"/>
    </xf>
    <xf numFmtId="1" fontId="45" fillId="18" borderId="45" xfId="0" applyNumberFormat="1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left" wrapText="1"/>
    </xf>
    <xf numFmtId="0" fontId="45" fillId="0" borderId="15" xfId="0" applyFont="1" applyFill="1" applyBorder="1" applyAlignment="1">
      <alignment horizontal="center" wrapText="1"/>
    </xf>
    <xf numFmtId="0" fontId="45" fillId="0" borderId="26" xfId="0" applyFont="1" applyFill="1" applyBorder="1" applyAlignment="1">
      <alignment horizontal="center" wrapText="1"/>
    </xf>
    <xf numFmtId="0" fontId="45" fillId="18" borderId="26" xfId="0" applyFont="1" applyFill="1" applyBorder="1" applyAlignment="1">
      <alignment horizontal="center" wrapText="1"/>
    </xf>
    <xf numFmtId="1" fontId="45" fillId="18" borderId="15" xfId="0" applyNumberFormat="1" applyFont="1" applyFill="1" applyBorder="1" applyAlignment="1">
      <alignment horizontal="center" vertical="center"/>
    </xf>
    <xf numFmtId="1" fontId="45" fillId="18" borderId="16" xfId="0" applyNumberFormat="1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center" wrapText="1"/>
    </xf>
    <xf numFmtId="3" fontId="45" fillId="18" borderId="15" xfId="0" applyNumberFormat="1" applyFont="1" applyFill="1" applyBorder="1" applyAlignment="1">
      <alignment horizontal="center" wrapText="1"/>
    </xf>
    <xf numFmtId="0" fontId="45" fillId="18" borderId="15" xfId="0" applyFont="1" applyFill="1" applyBorder="1" applyAlignment="1">
      <alignment horizontal="center" wrapText="1"/>
    </xf>
    <xf numFmtId="0" fontId="45" fillId="21" borderId="14" xfId="0" applyFont="1" applyFill="1" applyBorder="1" applyAlignment="1">
      <alignment horizontal="left" wrapText="1"/>
    </xf>
    <xf numFmtId="0" fontId="45" fillId="21" borderId="36" xfId="0" applyFont="1" applyFill="1" applyBorder="1" applyAlignment="1">
      <alignment horizontal="left" wrapText="1"/>
    </xf>
    <xf numFmtId="1" fontId="45" fillId="18" borderId="26" xfId="0" applyNumberFormat="1" applyFont="1" applyFill="1" applyBorder="1" applyAlignment="1">
      <alignment horizontal="center" vertical="center"/>
    </xf>
    <xf numFmtId="1" fontId="45" fillId="18" borderId="25" xfId="0" applyNumberFormat="1" applyFont="1" applyFill="1" applyBorder="1" applyAlignment="1">
      <alignment horizontal="center" vertical="center"/>
    </xf>
    <xf numFmtId="2" fontId="45" fillId="18" borderId="25" xfId="0" applyNumberFormat="1" applyFont="1" applyFill="1" applyBorder="1" applyAlignment="1">
      <alignment horizontal="center" vertical="center"/>
    </xf>
    <xf numFmtId="0" fontId="45" fillId="21" borderId="61" xfId="0" applyFont="1" applyFill="1" applyBorder="1" applyAlignment="1">
      <alignment horizontal="center" wrapText="1"/>
    </xf>
    <xf numFmtId="1" fontId="45" fillId="21" borderId="61" xfId="0" applyNumberFormat="1" applyFont="1" applyFill="1" applyBorder="1" applyAlignment="1">
      <alignment horizontal="center" vertical="center"/>
    </xf>
    <xf numFmtId="1" fontId="45" fillId="21" borderId="64" xfId="0" applyNumberFormat="1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wrapText="1"/>
    </xf>
    <xf numFmtId="0" fontId="45" fillId="0" borderId="36" xfId="0" applyFont="1" applyFill="1" applyBorder="1" applyAlignment="1">
      <alignment horizontal="left" wrapText="1"/>
    </xf>
    <xf numFmtId="0" fontId="45" fillId="0" borderId="69" xfId="0" applyFont="1" applyFill="1" applyBorder="1" applyAlignment="1">
      <alignment wrapText="1"/>
    </xf>
    <xf numFmtId="0" fontId="45" fillId="0" borderId="69" xfId="0" applyFont="1" applyFill="1" applyBorder="1" applyAlignment="1">
      <alignment horizontal="center" wrapText="1"/>
    </xf>
    <xf numFmtId="1" fontId="45" fillId="0" borderId="69" xfId="0" applyNumberFormat="1" applyFont="1" applyFill="1" applyBorder="1" applyAlignment="1">
      <alignment horizontal="center" vertical="center"/>
    </xf>
    <xf numFmtId="1" fontId="45" fillId="0" borderId="70" xfId="0" applyNumberFormat="1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left" wrapText="1"/>
    </xf>
    <xf numFmtId="0" fontId="45" fillId="0" borderId="18" xfId="0" applyFont="1" applyFill="1" applyBorder="1" applyAlignment="1">
      <alignment horizontal="center"/>
    </xf>
    <xf numFmtId="0" fontId="45" fillId="0" borderId="18" xfId="0" applyFont="1" applyFill="1" applyBorder="1" applyAlignment="1">
      <alignment horizontal="center" wrapText="1"/>
    </xf>
    <xf numFmtId="0" fontId="45" fillId="18" borderId="18" xfId="0" applyFont="1" applyFill="1" applyBorder="1" applyAlignment="1">
      <alignment horizontal="center" wrapText="1"/>
    </xf>
    <xf numFmtId="1" fontId="45" fillId="18" borderId="18" xfId="0" applyNumberFormat="1" applyFont="1" applyFill="1" applyBorder="1" applyAlignment="1">
      <alignment horizontal="center" vertical="center"/>
    </xf>
    <xf numFmtId="1" fontId="45" fillId="18" borderId="19" xfId="0" applyNumberFormat="1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wrapText="1"/>
    </xf>
    <xf numFmtId="0" fontId="45" fillId="18" borderId="21" xfId="0" applyFont="1" applyFill="1" applyBorder="1" applyAlignment="1">
      <alignment horizontal="center" wrapText="1"/>
    </xf>
    <xf numFmtId="1" fontId="45" fillId="18" borderId="21" xfId="0" applyNumberFormat="1" applyFont="1" applyFill="1" applyBorder="1" applyAlignment="1">
      <alignment horizontal="center" vertical="center"/>
    </xf>
    <xf numFmtId="1" fontId="45" fillId="18" borderId="22" xfId="0" applyNumberFormat="1" applyFont="1" applyFill="1" applyBorder="1" applyAlignment="1">
      <alignment horizontal="center" vertical="center"/>
    </xf>
    <xf numFmtId="0" fontId="45" fillId="0" borderId="71" xfId="0" applyFont="1" applyFill="1" applyBorder="1" applyAlignment="1">
      <alignment wrapText="1"/>
    </xf>
    <xf numFmtId="0" fontId="45" fillId="0" borderId="71" xfId="0" applyFont="1" applyFill="1" applyBorder="1" applyAlignment="1">
      <alignment horizontal="center" wrapText="1"/>
    </xf>
    <xf numFmtId="1" fontId="45" fillId="0" borderId="71" xfId="0" applyNumberFormat="1" applyFont="1" applyFill="1" applyBorder="1" applyAlignment="1">
      <alignment horizontal="center" vertical="center"/>
    </xf>
    <xf numFmtId="1" fontId="45" fillId="0" borderId="72" xfId="0" applyNumberFormat="1" applyFont="1" applyFill="1" applyBorder="1" applyAlignment="1">
      <alignment horizontal="center" vertical="center"/>
    </xf>
    <xf numFmtId="2" fontId="45" fillId="18" borderId="16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 horizontal="center" wrapText="1"/>
    </xf>
    <xf numFmtId="1" fontId="45" fillId="0" borderId="0" xfId="0" applyNumberFormat="1" applyFont="1" applyFill="1" applyBorder="1" applyAlignment="1">
      <alignment horizontal="center" vertical="center"/>
    </xf>
    <xf numFmtId="1" fontId="45" fillId="0" borderId="58" xfId="0" applyNumberFormat="1" applyFont="1" applyFill="1" applyBorder="1" applyAlignment="1">
      <alignment horizontal="center" vertical="center"/>
    </xf>
    <xf numFmtId="0" fontId="45" fillId="21" borderId="20" xfId="0" applyFont="1" applyFill="1" applyBorder="1" applyAlignment="1">
      <alignment horizontal="left" wrapText="1"/>
    </xf>
    <xf numFmtId="0" fontId="45" fillId="0" borderId="61" xfId="0" applyFont="1" applyFill="1" applyBorder="1" applyAlignment="1">
      <alignment horizontal="center" wrapText="1"/>
    </xf>
    <xf numFmtId="1" fontId="45" fillId="0" borderId="61" xfId="0" applyNumberFormat="1" applyFont="1" applyFill="1" applyBorder="1" applyAlignment="1">
      <alignment horizontal="center" vertical="center"/>
    </xf>
    <xf numFmtId="1" fontId="45" fillId="0" borderId="64" xfId="0" applyNumberFormat="1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left" wrapText="1"/>
    </xf>
    <xf numFmtId="3" fontId="45" fillId="18" borderId="18" xfId="0" applyNumberFormat="1" applyFont="1" applyFill="1" applyBorder="1" applyAlignment="1">
      <alignment horizontal="center" wrapText="1"/>
    </xf>
    <xf numFmtId="0" fontId="45" fillId="0" borderId="15" xfId="0" applyFont="1" applyFill="1" applyBorder="1" applyAlignment="1">
      <alignment horizontal="center"/>
    </xf>
    <xf numFmtId="0" fontId="45" fillId="21" borderId="31" xfId="0" applyFont="1" applyFill="1" applyBorder="1" applyAlignment="1">
      <alignment horizontal="left" wrapText="1"/>
    </xf>
    <xf numFmtId="0" fontId="45" fillId="21" borderId="46" xfId="0" applyFont="1" applyFill="1" applyBorder="1" applyAlignment="1">
      <alignment horizontal="center" wrapText="1"/>
    </xf>
    <xf numFmtId="0" fontId="45" fillId="18" borderId="46" xfId="0" applyFont="1" applyFill="1" applyBorder="1" applyAlignment="1">
      <alignment horizontal="center" wrapText="1"/>
    </xf>
    <xf numFmtId="0" fontId="45" fillId="21" borderId="71" xfId="0" applyFont="1" applyFill="1" applyBorder="1" applyAlignment="1">
      <alignment wrapText="1"/>
    </xf>
    <xf numFmtId="0" fontId="45" fillId="21" borderId="15" xfId="0" applyFont="1" applyFill="1" applyBorder="1" applyAlignment="1">
      <alignment horizontal="center" wrapText="1"/>
    </xf>
    <xf numFmtId="0" fontId="45" fillId="21" borderId="69" xfId="0" applyFont="1" applyFill="1" applyBorder="1" applyAlignment="1">
      <alignment wrapText="1"/>
    </xf>
    <xf numFmtId="0" fontId="45" fillId="21" borderId="17" xfId="0" applyFont="1" applyFill="1" applyBorder="1" applyAlignment="1">
      <alignment horizontal="left" wrapText="1"/>
    </xf>
    <xf numFmtId="0" fontId="45" fillId="21" borderId="18" xfId="0" applyFont="1" applyFill="1" applyBorder="1" applyAlignment="1">
      <alignment horizontal="center" wrapText="1"/>
    </xf>
    <xf numFmtId="2" fontId="45" fillId="18" borderId="19" xfId="0" applyNumberFormat="1" applyFont="1" applyFill="1" applyBorder="1" applyAlignment="1">
      <alignment horizontal="center" vertical="center"/>
    </xf>
    <xf numFmtId="0" fontId="45" fillId="21" borderId="21" xfId="0" applyFont="1" applyFill="1" applyBorder="1" applyAlignment="1">
      <alignment horizontal="center" wrapText="1"/>
    </xf>
    <xf numFmtId="2" fontId="45" fillId="18" borderId="22" xfId="0" applyNumberFormat="1" applyFont="1" applyFill="1" applyBorder="1" applyAlignment="1">
      <alignment horizontal="center" vertical="center"/>
    </xf>
    <xf numFmtId="0" fontId="45" fillId="21" borderId="23" xfId="0" applyFont="1" applyFill="1" applyBorder="1" applyAlignment="1">
      <alignment horizontal="left" wrapText="1"/>
    </xf>
    <xf numFmtId="0" fontId="45" fillId="21" borderId="24" xfId="0" applyFont="1" applyFill="1" applyBorder="1" applyAlignment="1">
      <alignment horizontal="center" wrapText="1"/>
    </xf>
    <xf numFmtId="0" fontId="45" fillId="21" borderId="26" xfId="0" applyFont="1" applyFill="1" applyBorder="1" applyAlignment="1">
      <alignment horizontal="center" wrapText="1"/>
    </xf>
    <xf numFmtId="0" fontId="45" fillId="21" borderId="73" xfId="0" applyFont="1" applyFill="1" applyBorder="1" applyAlignment="1">
      <alignment horizontal="left" wrapText="1"/>
    </xf>
    <xf numFmtId="0" fontId="45" fillId="21" borderId="61" xfId="0" applyFont="1" applyFill="1" applyBorder="1" applyAlignment="1">
      <alignment wrapText="1"/>
    </xf>
    <xf numFmtId="0" fontId="45" fillId="21" borderId="14" xfId="0" applyFont="1" applyFill="1" applyBorder="1" applyAlignment="1">
      <alignment wrapText="1"/>
    </xf>
    <xf numFmtId="2" fontId="45" fillId="18" borderId="15" xfId="0" applyNumberFormat="1" applyFont="1" applyFill="1" applyBorder="1" applyAlignment="1">
      <alignment horizontal="center" vertical="center"/>
    </xf>
    <xf numFmtId="0" fontId="45" fillId="21" borderId="17" xfId="0" applyFont="1" applyFill="1" applyBorder="1" applyAlignment="1">
      <alignment wrapText="1"/>
    </xf>
    <xf numFmtId="2" fontId="45" fillId="18" borderId="24" xfId="0" applyNumberFormat="1" applyFont="1" applyFill="1" applyBorder="1" applyAlignment="1">
      <alignment horizontal="center" vertical="center"/>
    </xf>
    <xf numFmtId="2" fontId="45" fillId="18" borderId="45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 horizontal="center" vertical="center"/>
    </xf>
    <xf numFmtId="0" fontId="0" fillId="21" borderId="0" xfId="0" applyFill="1" applyAlignment="1">
      <alignment/>
    </xf>
    <xf numFmtId="0" fontId="46" fillId="21" borderId="0" xfId="0" applyFont="1" applyFill="1" applyAlignment="1">
      <alignment/>
    </xf>
    <xf numFmtId="0" fontId="49" fillId="21" borderId="0" xfId="0" applyFont="1" applyFill="1" applyAlignment="1">
      <alignment vertical="top"/>
    </xf>
    <xf numFmtId="0" fontId="47" fillId="21" borderId="0" xfId="0" applyFont="1" applyFill="1" applyBorder="1" applyAlignment="1">
      <alignment vertical="center"/>
    </xf>
    <xf numFmtId="0" fontId="45" fillId="21" borderId="0" xfId="0" applyFont="1" applyFill="1" applyAlignment="1">
      <alignment horizontal="center" vertical="center"/>
    </xf>
    <xf numFmtId="0" fontId="45" fillId="21" borderId="21" xfId="0" applyFont="1" applyFill="1" applyBorder="1" applyAlignment="1">
      <alignment horizontal="center" vertical="center" wrapText="1"/>
    </xf>
    <xf numFmtId="0" fontId="45" fillId="21" borderId="21" xfId="0" applyFont="1" applyFill="1" applyBorder="1" applyAlignment="1">
      <alignment horizontal="center" vertical="center"/>
    </xf>
    <xf numFmtId="0" fontId="45" fillId="21" borderId="22" xfId="0" applyFont="1" applyFill="1" applyBorder="1" applyAlignment="1">
      <alignment horizontal="center" vertical="center"/>
    </xf>
    <xf numFmtId="0" fontId="45" fillId="21" borderId="61" xfId="0" applyFont="1" applyFill="1" applyBorder="1" applyAlignment="1">
      <alignment vertical="center"/>
    </xf>
    <xf numFmtId="0" fontId="45" fillId="21" borderId="61" xfId="0" applyFont="1" applyFill="1" applyBorder="1" applyAlignment="1">
      <alignment horizontal="right" vertical="center"/>
    </xf>
    <xf numFmtId="0" fontId="45" fillId="21" borderId="61" xfId="0" applyFont="1" applyFill="1" applyBorder="1" applyAlignment="1">
      <alignment horizontal="center" vertical="center"/>
    </xf>
    <xf numFmtId="0" fontId="45" fillId="21" borderId="64" xfId="0" applyFont="1" applyFill="1" applyBorder="1" applyAlignment="1">
      <alignment horizontal="center" vertical="center"/>
    </xf>
    <xf numFmtId="0" fontId="50" fillId="21" borderId="30" xfId="0" applyFont="1" applyFill="1" applyBorder="1" applyAlignment="1">
      <alignment horizontal="left" vertical="center" wrapText="1"/>
    </xf>
    <xf numFmtId="0" fontId="45" fillId="21" borderId="24" xfId="0" applyFont="1" applyFill="1" applyBorder="1" applyAlignment="1">
      <alignment horizontal="center" vertical="center" wrapText="1"/>
    </xf>
    <xf numFmtId="0" fontId="50" fillId="21" borderId="24" xfId="0" applyFont="1" applyFill="1" applyBorder="1" applyAlignment="1">
      <alignment horizontal="center" vertical="center"/>
    </xf>
    <xf numFmtId="0" fontId="50" fillId="18" borderId="24" xfId="0" applyNumberFormat="1" applyFont="1" applyFill="1" applyBorder="1" applyAlignment="1">
      <alignment horizontal="center" vertical="center"/>
    </xf>
    <xf numFmtId="0" fontId="45" fillId="18" borderId="24" xfId="0" applyFont="1" applyFill="1" applyBorder="1" applyAlignment="1">
      <alignment horizontal="center" vertical="center"/>
    </xf>
    <xf numFmtId="0" fontId="45" fillId="18" borderId="45" xfId="0" applyFont="1" applyFill="1" applyBorder="1" applyAlignment="1">
      <alignment horizontal="center" vertical="center"/>
    </xf>
    <xf numFmtId="0" fontId="45" fillId="21" borderId="15" xfId="0" applyFont="1" applyFill="1" applyBorder="1" applyAlignment="1">
      <alignment horizontal="center" vertical="center" wrapText="1"/>
    </xf>
    <xf numFmtId="0" fontId="45" fillId="21" borderId="14" xfId="0" applyFont="1" applyFill="1" applyBorder="1" applyAlignment="1">
      <alignment horizontal="left" vertical="center" wrapText="1"/>
    </xf>
    <xf numFmtId="3" fontId="45" fillId="18" borderId="24" xfId="0" applyNumberFormat="1" applyFont="1" applyFill="1" applyBorder="1" applyAlignment="1">
      <alignment horizontal="center" vertical="center" wrapText="1"/>
    </xf>
    <xf numFmtId="3" fontId="45" fillId="18" borderId="15" xfId="0" applyNumberFormat="1" applyFont="1" applyFill="1" applyBorder="1" applyAlignment="1">
      <alignment horizontal="center" vertical="center" wrapText="1"/>
    </xf>
    <xf numFmtId="0" fontId="45" fillId="18" borderId="15" xfId="0" applyFont="1" applyFill="1" applyBorder="1" applyAlignment="1">
      <alignment horizontal="center" vertical="center"/>
    </xf>
    <xf numFmtId="0" fontId="45" fillId="18" borderId="16" xfId="0" applyFont="1" applyFill="1" applyBorder="1" applyAlignment="1">
      <alignment horizontal="center" vertical="center"/>
    </xf>
    <xf numFmtId="0" fontId="45" fillId="18" borderId="15" xfId="0" applyFont="1" applyFill="1" applyBorder="1" applyAlignment="1">
      <alignment horizontal="center" vertical="center" wrapText="1"/>
    </xf>
    <xf numFmtId="0" fontId="45" fillId="21" borderId="20" xfId="0" applyFont="1" applyFill="1" applyBorder="1" applyAlignment="1">
      <alignment horizontal="left" vertical="center" wrapText="1"/>
    </xf>
    <xf numFmtId="3" fontId="45" fillId="18" borderId="21" xfId="0" applyNumberFormat="1" applyFont="1" applyFill="1" applyBorder="1" applyAlignment="1">
      <alignment horizontal="center" vertical="center" wrapText="1"/>
    </xf>
    <xf numFmtId="0" fontId="45" fillId="18" borderId="21" xfId="0" applyFont="1" applyFill="1" applyBorder="1" applyAlignment="1">
      <alignment horizontal="center" vertical="center"/>
    </xf>
    <xf numFmtId="0" fontId="45" fillId="18" borderId="22" xfId="0" applyFont="1" applyFill="1" applyBorder="1" applyAlignment="1">
      <alignment horizontal="center" vertical="center"/>
    </xf>
    <xf numFmtId="0" fontId="45" fillId="21" borderId="0" xfId="0" applyFont="1" applyFill="1" applyBorder="1" applyAlignment="1">
      <alignment vertical="center"/>
    </xf>
    <xf numFmtId="0" fontId="45" fillId="21" borderId="0" xfId="0" applyFont="1" applyFill="1" applyBorder="1" applyAlignment="1">
      <alignment horizontal="center" vertical="center"/>
    </xf>
    <xf numFmtId="0" fontId="45" fillId="21" borderId="58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left" vertical="center" wrapText="1"/>
    </xf>
    <xf numFmtId="0" fontId="45" fillId="0" borderId="18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18" borderId="18" xfId="0" applyNumberFormat="1" applyFont="1" applyFill="1" applyBorder="1" applyAlignment="1">
      <alignment horizontal="center" vertical="center"/>
    </xf>
    <xf numFmtId="0" fontId="45" fillId="18" borderId="74" xfId="0" applyFont="1" applyFill="1" applyBorder="1" applyAlignment="1">
      <alignment horizontal="center" vertical="center"/>
    </xf>
    <xf numFmtId="0" fontId="45" fillId="18" borderId="19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50" fillId="18" borderId="15" xfId="0" applyNumberFormat="1" applyFont="1" applyFill="1" applyBorder="1" applyAlignment="1">
      <alignment horizontal="center" vertical="center"/>
    </xf>
    <xf numFmtId="0" fontId="45" fillId="18" borderId="54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left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18" borderId="24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left" vertical="center" wrapText="1"/>
    </xf>
    <xf numFmtId="0" fontId="45" fillId="18" borderId="21" xfId="0" applyFont="1" applyFill="1" applyBorder="1" applyAlignment="1">
      <alignment horizontal="center" vertical="center" wrapText="1"/>
    </xf>
    <xf numFmtId="0" fontId="45" fillId="0" borderId="71" xfId="0" applyFont="1" applyFill="1" applyBorder="1" applyAlignment="1">
      <alignment vertical="center"/>
    </xf>
    <xf numFmtId="0" fontId="45" fillId="0" borderId="71" xfId="0" applyFont="1" applyFill="1" applyBorder="1" applyAlignment="1">
      <alignment horizontal="center" vertical="center"/>
    </xf>
    <xf numFmtId="0" fontId="45" fillId="0" borderId="72" xfId="0" applyFont="1" applyFill="1" applyBorder="1" applyAlignment="1">
      <alignment horizontal="center" vertical="center"/>
    </xf>
    <xf numFmtId="2" fontId="45" fillId="0" borderId="24" xfId="0" applyNumberFormat="1" applyFont="1" applyFill="1" applyBorder="1" applyAlignment="1">
      <alignment horizontal="center" vertical="center"/>
    </xf>
    <xf numFmtId="2" fontId="45" fillId="0" borderId="45" xfId="0" applyNumberFormat="1" applyFont="1" applyFill="1" applyBorder="1" applyAlignment="1">
      <alignment horizontal="center" vertical="center"/>
    </xf>
    <xf numFmtId="1" fontId="45" fillId="0" borderId="24" xfId="0" applyNumberFormat="1" applyFont="1" applyFill="1" applyBorder="1" applyAlignment="1">
      <alignment horizontal="center" vertical="center"/>
    </xf>
    <xf numFmtId="1" fontId="45" fillId="0" borderId="45" xfId="0" applyNumberFormat="1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 wrapText="1"/>
    </xf>
    <xf numFmtId="0" fontId="45" fillId="0" borderId="67" xfId="0" applyFont="1" applyFill="1" applyBorder="1" applyAlignment="1">
      <alignment vertical="center" wrapText="1"/>
    </xf>
    <xf numFmtId="0" fontId="45" fillId="0" borderId="69" xfId="0" applyFont="1" applyFill="1" applyBorder="1" applyAlignment="1">
      <alignment vertical="center" wrapText="1"/>
    </xf>
    <xf numFmtId="0" fontId="45" fillId="0" borderId="69" xfId="0" applyFont="1" applyFill="1" applyBorder="1" applyAlignment="1">
      <alignment horizontal="center" vertical="center" wrapText="1"/>
    </xf>
    <xf numFmtId="0" fontId="45" fillId="0" borderId="69" xfId="0" applyFont="1" applyFill="1" applyBorder="1" applyAlignment="1">
      <alignment horizontal="center" vertical="center"/>
    </xf>
    <xf numFmtId="0" fontId="45" fillId="0" borderId="70" xfId="0" applyFont="1" applyFill="1" applyBorder="1" applyAlignment="1">
      <alignment horizontal="center" vertical="center"/>
    </xf>
    <xf numFmtId="0" fontId="45" fillId="0" borderId="32" xfId="0" applyFont="1" applyFill="1" applyBorder="1" applyAlignment="1">
      <alignment horizontal="left" vertical="center" wrapText="1"/>
    </xf>
    <xf numFmtId="0" fontId="45" fillId="0" borderId="33" xfId="0" applyFont="1" applyFill="1" applyBorder="1" applyAlignment="1">
      <alignment horizontal="center" vertical="center" wrapText="1"/>
    </xf>
    <xf numFmtId="3" fontId="45" fillId="18" borderId="33" xfId="0" applyNumberFormat="1" applyFont="1" applyFill="1" applyBorder="1" applyAlignment="1">
      <alignment horizontal="center" vertical="center" wrapText="1"/>
    </xf>
    <xf numFmtId="0" fontId="45" fillId="18" borderId="33" xfId="0" applyFont="1" applyFill="1" applyBorder="1" applyAlignment="1">
      <alignment horizontal="center" vertical="center"/>
    </xf>
    <xf numFmtId="0" fontId="45" fillId="18" borderId="35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center" vertical="center"/>
    </xf>
    <xf numFmtId="1" fontId="50" fillId="18" borderId="24" xfId="0" applyNumberFormat="1" applyFont="1" applyFill="1" applyBorder="1" applyAlignment="1">
      <alignment horizontal="center" vertical="center"/>
    </xf>
    <xf numFmtId="0" fontId="45" fillId="0" borderId="75" xfId="0" applyFont="1" applyFill="1" applyBorder="1" applyAlignment="1">
      <alignment horizontal="center" vertical="center" wrapText="1"/>
    </xf>
    <xf numFmtId="3" fontId="45" fillId="18" borderId="46" xfId="0" applyNumberFormat="1" applyFont="1" applyFill="1" applyBorder="1" applyAlignment="1">
      <alignment horizontal="center" vertical="center" wrapText="1"/>
    </xf>
    <xf numFmtId="0" fontId="45" fillId="18" borderId="46" xfId="0" applyFont="1" applyFill="1" applyBorder="1" applyAlignment="1">
      <alignment horizontal="center" vertical="center"/>
    </xf>
    <xf numFmtId="0" fontId="45" fillId="18" borderId="76" xfId="0" applyFont="1" applyFill="1" applyBorder="1" applyAlignment="1">
      <alignment horizontal="center" vertical="center"/>
    </xf>
    <xf numFmtId="0" fontId="45" fillId="0" borderId="71" xfId="0" applyFont="1" applyFill="1" applyBorder="1" applyAlignment="1">
      <alignment vertical="center" wrapText="1"/>
    </xf>
    <xf numFmtId="0" fontId="45" fillId="0" borderId="71" xfId="0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left" vertical="center" wrapText="1"/>
    </xf>
    <xf numFmtId="0" fontId="45" fillId="0" borderId="23" xfId="0" applyFont="1" applyFill="1" applyBorder="1" applyAlignment="1">
      <alignment wrapText="1"/>
    </xf>
    <xf numFmtId="3" fontId="45" fillId="0" borderId="24" xfId="0" applyNumberFormat="1" applyFont="1" applyFill="1" applyBorder="1" applyAlignment="1">
      <alignment horizontal="center" wrapText="1"/>
    </xf>
    <xf numFmtId="0" fontId="45" fillId="0" borderId="24" xfId="0" applyFont="1" applyFill="1" applyBorder="1" applyAlignment="1">
      <alignment horizontal="center" vertical="center"/>
    </xf>
    <xf numFmtId="0" fontId="45" fillId="0" borderId="45" xfId="0" applyFont="1" applyFill="1" applyBorder="1" applyAlignment="1">
      <alignment horizontal="center" vertical="center"/>
    </xf>
    <xf numFmtId="2" fontId="45" fillId="0" borderId="16" xfId="0" applyNumberFormat="1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wrapText="1"/>
    </xf>
    <xf numFmtId="3" fontId="45" fillId="0" borderId="26" xfId="0" applyNumberFormat="1" applyFont="1" applyFill="1" applyBorder="1" applyAlignment="1">
      <alignment horizontal="center" wrapText="1"/>
    </xf>
    <xf numFmtId="0" fontId="45" fillId="0" borderId="26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wrapText="1"/>
    </xf>
    <xf numFmtId="0" fontId="45" fillId="18" borderId="18" xfId="0" applyFont="1" applyFill="1" applyBorder="1" applyAlignment="1">
      <alignment horizontal="center" vertical="center"/>
    </xf>
    <xf numFmtId="0" fontId="45" fillId="21" borderId="20" xfId="0" applyFont="1" applyFill="1" applyBorder="1" applyAlignment="1">
      <alignment wrapText="1"/>
    </xf>
    <xf numFmtId="0" fontId="45" fillId="21" borderId="77" xfId="0" applyFont="1" applyFill="1" applyBorder="1" applyAlignment="1">
      <alignment wrapText="1"/>
    </xf>
    <xf numFmtId="0" fontId="37" fillId="21" borderId="0" xfId="0" applyFont="1" applyFill="1" applyAlignment="1">
      <alignment vertical="top"/>
    </xf>
    <xf numFmtId="0" fontId="45" fillId="21" borderId="0" xfId="0" applyFont="1" applyFill="1" applyAlignment="1">
      <alignment/>
    </xf>
    <xf numFmtId="0" fontId="45" fillId="21" borderId="46" xfId="0" applyFont="1" applyFill="1" applyBorder="1" applyAlignment="1">
      <alignment horizontal="center" vertical="center"/>
    </xf>
    <xf numFmtId="0" fontId="51" fillId="21" borderId="78" xfId="0" applyFont="1" applyFill="1" applyBorder="1" applyAlignment="1">
      <alignment horizontal="center" wrapText="1"/>
    </xf>
    <xf numFmtId="0" fontId="45" fillId="21" borderId="69" xfId="0" applyFont="1" applyFill="1" applyBorder="1" applyAlignment="1">
      <alignment horizontal="center" wrapText="1"/>
    </xf>
    <xf numFmtId="0" fontId="45" fillId="21" borderId="69" xfId="0" applyFont="1" applyFill="1" applyBorder="1" applyAlignment="1">
      <alignment horizontal="center"/>
    </xf>
    <xf numFmtId="0" fontId="45" fillId="21" borderId="69" xfId="0" applyFont="1" applyFill="1" applyBorder="1" applyAlignment="1">
      <alignment/>
    </xf>
    <xf numFmtId="0" fontId="45" fillId="21" borderId="70" xfId="0" applyFont="1" applyFill="1" applyBorder="1" applyAlignment="1">
      <alignment/>
    </xf>
    <xf numFmtId="0" fontId="45" fillId="21" borderId="17" xfId="0" applyFont="1" applyFill="1" applyBorder="1" applyAlignment="1">
      <alignment horizontal="center" wrapText="1"/>
    </xf>
    <xf numFmtId="1" fontId="45" fillId="18" borderId="18" xfId="0" applyNumberFormat="1" applyFont="1" applyFill="1" applyBorder="1" applyAlignment="1">
      <alignment horizontal="center" wrapText="1"/>
    </xf>
    <xf numFmtId="2" fontId="45" fillId="18" borderId="18" xfId="0" applyNumberFormat="1" applyFont="1" applyFill="1" applyBorder="1" applyAlignment="1">
      <alignment horizontal="center"/>
    </xf>
    <xf numFmtId="2" fontId="45" fillId="18" borderId="19" xfId="0" applyNumberFormat="1" applyFont="1" applyFill="1" applyBorder="1" applyAlignment="1">
      <alignment horizontal="center"/>
    </xf>
    <xf numFmtId="0" fontId="45" fillId="21" borderId="14" xfId="0" applyFont="1" applyFill="1" applyBorder="1" applyAlignment="1">
      <alignment horizontal="center" wrapText="1"/>
    </xf>
    <xf numFmtId="1" fontId="45" fillId="18" borderId="15" xfId="0" applyNumberFormat="1" applyFont="1" applyFill="1" applyBorder="1" applyAlignment="1">
      <alignment horizontal="center" wrapText="1"/>
    </xf>
    <xf numFmtId="2" fontId="45" fillId="18" borderId="15" xfId="0" applyNumberFormat="1" applyFont="1" applyFill="1" applyBorder="1" applyAlignment="1">
      <alignment horizontal="center"/>
    </xf>
    <xf numFmtId="2" fontId="45" fillId="18" borderId="16" xfId="0" applyNumberFormat="1" applyFont="1" applyFill="1" applyBorder="1" applyAlignment="1">
      <alignment horizontal="center"/>
    </xf>
    <xf numFmtId="0" fontId="51" fillId="21" borderId="14" xfId="0" applyFont="1" applyFill="1" applyBorder="1" applyAlignment="1">
      <alignment horizontal="center" wrapText="1"/>
    </xf>
    <xf numFmtId="1" fontId="45" fillId="18" borderId="15" xfId="0" applyNumberFormat="1" applyFont="1" applyFill="1" applyBorder="1" applyAlignment="1">
      <alignment horizontal="center"/>
    </xf>
    <xf numFmtId="0" fontId="50" fillId="21" borderId="15" xfId="0" applyFont="1" applyFill="1" applyBorder="1" applyAlignment="1">
      <alignment horizontal="center" wrapText="1"/>
    </xf>
    <xf numFmtId="1" fontId="50" fillId="18" borderId="15" xfId="0" applyNumberFormat="1" applyFont="1" applyFill="1" applyBorder="1" applyAlignment="1">
      <alignment horizontal="center" wrapText="1"/>
    </xf>
    <xf numFmtId="0" fontId="45" fillId="21" borderId="20" xfId="0" applyFont="1" applyFill="1" applyBorder="1" applyAlignment="1">
      <alignment horizontal="center" wrapText="1"/>
    </xf>
    <xf numFmtId="0" fontId="50" fillId="21" borderId="21" xfId="0" applyFont="1" applyFill="1" applyBorder="1" applyAlignment="1">
      <alignment horizontal="center" wrapText="1"/>
    </xf>
    <xf numFmtId="1" fontId="50" fillId="18" borderId="21" xfId="0" applyNumberFormat="1" applyFont="1" applyFill="1" applyBorder="1" applyAlignment="1">
      <alignment horizontal="center" wrapText="1"/>
    </xf>
    <xf numFmtId="2" fontId="45" fillId="18" borderId="21" xfId="0" applyNumberFormat="1" applyFont="1" applyFill="1" applyBorder="1" applyAlignment="1">
      <alignment horizontal="center"/>
    </xf>
    <xf numFmtId="2" fontId="45" fillId="18" borderId="22" xfId="0" applyNumberFormat="1" applyFont="1" applyFill="1" applyBorder="1" applyAlignment="1">
      <alignment horizontal="center"/>
    </xf>
    <xf numFmtId="0" fontId="51" fillId="21" borderId="66" xfId="0" applyFont="1" applyFill="1" applyBorder="1" applyAlignment="1">
      <alignment horizontal="center" wrapText="1"/>
    </xf>
    <xf numFmtId="0" fontId="45" fillId="21" borderId="59" xfId="0" applyFont="1" applyFill="1" applyBorder="1" applyAlignment="1">
      <alignment horizontal="center" wrapText="1"/>
    </xf>
    <xf numFmtId="0" fontId="45" fillId="0" borderId="59" xfId="0" applyFont="1" applyFill="1" applyBorder="1" applyAlignment="1">
      <alignment horizontal="center" wrapText="1"/>
    </xf>
    <xf numFmtId="0" fontId="45" fillId="0" borderId="59" xfId="0" applyFont="1" applyFill="1" applyBorder="1" applyAlignment="1">
      <alignment horizontal="center"/>
    </xf>
    <xf numFmtId="0" fontId="45" fillId="0" borderId="48" xfId="0" applyFont="1" applyFill="1" applyBorder="1" applyAlignment="1">
      <alignment horizontal="center"/>
    </xf>
    <xf numFmtId="0" fontId="45" fillId="21" borderId="23" xfId="0" applyFont="1" applyFill="1" applyBorder="1" applyAlignment="1">
      <alignment wrapText="1"/>
    </xf>
    <xf numFmtId="0" fontId="45" fillId="18" borderId="24" xfId="0" applyFont="1" applyFill="1" applyBorder="1" applyAlignment="1">
      <alignment horizontal="center"/>
    </xf>
    <xf numFmtId="0" fontId="45" fillId="18" borderId="45" xfId="0" applyFont="1" applyFill="1" applyBorder="1" applyAlignment="1">
      <alignment horizontal="center"/>
    </xf>
    <xf numFmtId="0" fontId="45" fillId="21" borderId="36" xfId="0" applyFont="1" applyFill="1" applyBorder="1" applyAlignment="1">
      <alignment wrapText="1"/>
    </xf>
    <xf numFmtId="0" fontId="50" fillId="18" borderId="26" xfId="0" applyFont="1" applyFill="1" applyBorder="1" applyAlignment="1">
      <alignment horizontal="center" wrapText="1"/>
    </xf>
    <xf numFmtId="0" fontId="45" fillId="18" borderId="79" xfId="0" applyFont="1" applyFill="1" applyBorder="1" applyAlignment="1">
      <alignment horizontal="center"/>
    </xf>
    <xf numFmtId="0" fontId="45" fillId="18" borderId="80" xfId="0" applyFont="1" applyFill="1" applyBorder="1" applyAlignment="1">
      <alignment horizontal="center"/>
    </xf>
    <xf numFmtId="0" fontId="45" fillId="21" borderId="78" xfId="0" applyFont="1" applyFill="1" applyBorder="1" applyAlignment="1">
      <alignment/>
    </xf>
    <xf numFmtId="0" fontId="0" fillId="21" borderId="69" xfId="0" applyFill="1" applyBorder="1" applyAlignment="1">
      <alignment/>
    </xf>
    <xf numFmtId="0" fontId="0" fillId="0" borderId="69" xfId="0" applyFill="1" applyBorder="1" applyAlignment="1">
      <alignment/>
    </xf>
    <xf numFmtId="0" fontId="0" fillId="0" borderId="70" xfId="0" applyFill="1" applyBorder="1" applyAlignment="1">
      <alignment/>
    </xf>
    <xf numFmtId="0" fontId="45" fillId="0" borderId="46" xfId="0" applyFont="1" applyFill="1" applyBorder="1" applyAlignment="1">
      <alignment horizontal="center" vertical="center"/>
    </xf>
    <xf numFmtId="0" fontId="45" fillId="0" borderId="69" xfId="0" applyFont="1" applyFill="1" applyBorder="1" applyAlignment="1">
      <alignment horizontal="center"/>
    </xf>
    <xf numFmtId="0" fontId="45" fillId="0" borderId="69" xfId="0" applyFont="1" applyFill="1" applyBorder="1" applyAlignment="1">
      <alignment/>
    </xf>
    <xf numFmtId="0" fontId="45" fillId="0" borderId="70" xfId="0" applyFont="1" applyFill="1" applyBorder="1" applyAlignment="1">
      <alignment/>
    </xf>
    <xf numFmtId="0" fontId="52" fillId="21" borderId="0" xfId="0" applyFont="1" applyFill="1" applyAlignment="1">
      <alignment/>
    </xf>
    <xf numFmtId="0" fontId="45" fillId="18" borderId="15" xfId="0" applyFont="1" applyFill="1" applyBorder="1" applyAlignment="1">
      <alignment horizontal="center"/>
    </xf>
    <xf numFmtId="0" fontId="51" fillId="21" borderId="81" xfId="0" applyFont="1" applyFill="1" applyBorder="1" applyAlignment="1">
      <alignment horizontal="center" wrapText="1"/>
    </xf>
    <xf numFmtId="0" fontId="45" fillId="21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0" borderId="58" xfId="0" applyFont="1" applyFill="1" applyBorder="1" applyAlignment="1">
      <alignment horizontal="center"/>
    </xf>
    <xf numFmtId="0" fontId="45" fillId="18" borderId="16" xfId="0" applyFont="1" applyFill="1" applyBorder="1" applyAlignment="1">
      <alignment horizontal="center"/>
    </xf>
    <xf numFmtId="0" fontId="45" fillId="18" borderId="21" xfId="0" applyFont="1" applyFill="1" applyBorder="1" applyAlignment="1">
      <alignment horizontal="center"/>
    </xf>
    <xf numFmtId="0" fontId="45" fillId="18" borderId="22" xfId="0" applyFont="1" applyFill="1" applyBorder="1" applyAlignment="1">
      <alignment horizontal="center"/>
    </xf>
    <xf numFmtId="0" fontId="53" fillId="21" borderId="0" xfId="0" applyFont="1" applyFill="1" applyAlignment="1">
      <alignment/>
    </xf>
    <xf numFmtId="0" fontId="45" fillId="18" borderId="19" xfId="0" applyFont="1" applyFill="1" applyBorder="1" applyAlignment="1">
      <alignment horizontal="center"/>
    </xf>
    <xf numFmtId="1" fontId="45" fillId="18" borderId="21" xfId="0" applyNumberFormat="1" applyFont="1" applyFill="1" applyBorder="1" applyAlignment="1">
      <alignment horizontal="center"/>
    </xf>
    <xf numFmtId="0" fontId="45" fillId="21" borderId="17" xfId="0" applyFont="1" applyFill="1" applyBorder="1" applyAlignment="1">
      <alignment horizontal="left" vertical="center" wrapText="1"/>
    </xf>
    <xf numFmtId="0" fontId="45" fillId="21" borderId="18" xfId="0" applyFont="1" applyFill="1" applyBorder="1" applyAlignment="1">
      <alignment horizontal="center" vertical="center"/>
    </xf>
    <xf numFmtId="0" fontId="45" fillId="18" borderId="18" xfId="0" applyNumberFormat="1" applyFont="1" applyFill="1" applyBorder="1" applyAlignment="1">
      <alignment horizontal="center" vertical="center"/>
    </xf>
    <xf numFmtId="0" fontId="45" fillId="21" borderId="15" xfId="0" applyFont="1" applyFill="1" applyBorder="1" applyAlignment="1">
      <alignment horizontal="center" vertical="center"/>
    </xf>
    <xf numFmtId="0" fontId="45" fillId="18" borderId="15" xfId="0" applyNumberFormat="1" applyFont="1" applyFill="1" applyBorder="1" applyAlignment="1">
      <alignment horizontal="center" vertical="center"/>
    </xf>
    <xf numFmtId="1" fontId="45" fillId="18" borderId="16" xfId="0" applyNumberFormat="1" applyFont="1" applyFill="1" applyBorder="1" applyAlignment="1">
      <alignment horizontal="center"/>
    </xf>
    <xf numFmtId="0" fontId="45" fillId="18" borderId="21" xfId="0" applyNumberFormat="1" applyFont="1" applyFill="1" applyBorder="1" applyAlignment="1">
      <alignment horizontal="center" vertical="center"/>
    </xf>
    <xf numFmtId="1" fontId="45" fillId="18" borderId="22" xfId="0" applyNumberFormat="1" applyFont="1" applyFill="1" applyBorder="1" applyAlignment="1">
      <alignment horizontal="center"/>
    </xf>
    <xf numFmtId="0" fontId="45" fillId="21" borderId="27" xfId="0" applyFont="1" applyFill="1" applyBorder="1" applyAlignment="1">
      <alignment horizontal="center" wrapText="1"/>
    </xf>
    <xf numFmtId="0" fontId="45" fillId="18" borderId="17" xfId="0" applyFont="1" applyFill="1" applyBorder="1" applyAlignment="1">
      <alignment horizontal="center" wrapText="1"/>
    </xf>
    <xf numFmtId="0" fontId="45" fillId="21" borderId="28" xfId="0" applyFont="1" applyFill="1" applyBorder="1" applyAlignment="1">
      <alignment horizontal="center" wrapText="1"/>
    </xf>
    <xf numFmtId="0" fontId="45" fillId="18" borderId="14" xfId="0" applyFont="1" applyFill="1" applyBorder="1" applyAlignment="1">
      <alignment horizontal="center" wrapText="1"/>
    </xf>
    <xf numFmtId="0" fontId="45" fillId="18" borderId="14" xfId="0" applyFont="1" applyFill="1" applyBorder="1" applyAlignment="1">
      <alignment horizontal="center" vertical="top" wrapText="1"/>
    </xf>
    <xf numFmtId="0" fontId="45" fillId="21" borderId="29" xfId="0" applyFont="1" applyFill="1" applyBorder="1" applyAlignment="1">
      <alignment horizontal="center" wrapText="1"/>
    </xf>
    <xf numFmtId="0" fontId="45" fillId="18" borderId="20" xfId="0" applyFont="1" applyFill="1" applyBorder="1" applyAlignment="1">
      <alignment horizontal="center" wrapText="1"/>
    </xf>
    <xf numFmtId="14" fontId="50" fillId="21" borderId="0" xfId="0" applyNumberFormat="1" applyFont="1" applyFill="1" applyAlignment="1">
      <alignment horizontal="left"/>
    </xf>
    <xf numFmtId="0" fontId="0" fillId="21" borderId="0" xfId="0" applyFill="1" applyAlignment="1">
      <alignment horizontal="center" vertical="center"/>
    </xf>
    <xf numFmtId="0" fontId="5" fillId="21" borderId="0" xfId="0" applyFont="1" applyFill="1" applyAlignment="1">
      <alignment vertical="top"/>
    </xf>
    <xf numFmtId="0" fontId="45" fillId="21" borderId="0" xfId="0" applyFont="1" applyFill="1" applyAlignment="1">
      <alignment/>
    </xf>
    <xf numFmtId="0" fontId="45" fillId="21" borderId="20" xfId="0" applyFont="1" applyFill="1" applyBorder="1" applyAlignment="1">
      <alignment horizontal="center" vertical="center" wrapText="1"/>
    </xf>
    <xf numFmtId="0" fontId="45" fillId="21" borderId="26" xfId="0" applyFont="1" applyFill="1" applyBorder="1" applyAlignment="1">
      <alignment horizontal="center" vertical="center" wrapText="1"/>
    </xf>
    <xf numFmtId="0" fontId="45" fillId="21" borderId="25" xfId="0" applyFont="1" applyFill="1" applyBorder="1" applyAlignment="1">
      <alignment horizontal="center" vertical="center"/>
    </xf>
    <xf numFmtId="0" fontId="45" fillId="21" borderId="18" xfId="0" applyFont="1" applyFill="1" applyBorder="1" applyAlignment="1">
      <alignment horizontal="center" vertical="center" wrapText="1"/>
    </xf>
    <xf numFmtId="0" fontId="45" fillId="18" borderId="18" xfId="0" applyFont="1" applyFill="1" applyBorder="1" applyAlignment="1">
      <alignment horizontal="center" vertical="center" wrapText="1"/>
    </xf>
    <xf numFmtId="1" fontId="45" fillId="18" borderId="18" xfId="0" applyNumberFormat="1" applyFont="1" applyFill="1" applyBorder="1" applyAlignment="1">
      <alignment horizontal="center" vertical="center" wrapText="1"/>
    </xf>
    <xf numFmtId="1" fontId="45" fillId="18" borderId="15" xfId="0" applyNumberFormat="1" applyFont="1" applyFill="1" applyBorder="1" applyAlignment="1">
      <alignment horizontal="center" vertical="center" wrapText="1"/>
    </xf>
    <xf numFmtId="1" fontId="45" fillId="18" borderId="21" xfId="0" applyNumberFormat="1" applyFont="1" applyFill="1" applyBorder="1" applyAlignment="1">
      <alignment horizontal="center" vertical="center" wrapText="1"/>
    </xf>
    <xf numFmtId="0" fontId="50" fillId="21" borderId="0" xfId="0" applyFont="1" applyFill="1" applyAlignment="1">
      <alignment horizontal="left" vertical="center"/>
    </xf>
    <xf numFmtId="0" fontId="3" fillId="0" borderId="53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vertical="top" wrapText="1"/>
    </xf>
    <xf numFmtId="0" fontId="0" fillId="0" borderId="18" xfId="0" applyFont="1" applyFill="1" applyBorder="1" applyAlignment="1">
      <alignment/>
    </xf>
    <xf numFmtId="0" fontId="3" fillId="18" borderId="18" xfId="0" applyFont="1" applyFill="1" applyBorder="1" applyAlignment="1">
      <alignment horizontal="center" vertical="top" wrapText="1"/>
    </xf>
    <xf numFmtId="0" fontId="3" fillId="18" borderId="18" xfId="0" applyFont="1" applyFill="1" applyBorder="1" applyAlignment="1">
      <alignment vertical="top" wrapText="1"/>
    </xf>
    <xf numFmtId="0" fontId="0" fillId="0" borderId="15" xfId="0" applyFont="1" applyFill="1" applyBorder="1" applyAlignment="1">
      <alignment/>
    </xf>
    <xf numFmtId="0" fontId="3" fillId="18" borderId="15" xfId="0" applyFont="1" applyFill="1" applyBorder="1" applyAlignment="1">
      <alignment horizontal="center" vertical="top" wrapText="1"/>
    </xf>
    <xf numFmtId="0" fontId="3" fillId="18" borderId="15" xfId="0" applyFont="1" applyFill="1" applyBorder="1" applyAlignment="1">
      <alignment vertical="top" wrapText="1"/>
    </xf>
    <xf numFmtId="0" fontId="0" fillId="0" borderId="21" xfId="0" applyFont="1" applyFill="1" applyBorder="1" applyAlignment="1">
      <alignment/>
    </xf>
    <xf numFmtId="0" fontId="3" fillId="18" borderId="21" xfId="0" applyFont="1" applyFill="1" applyBorder="1" applyAlignment="1">
      <alignment horizontal="center" vertical="top" wrapText="1"/>
    </xf>
    <xf numFmtId="0" fontId="3" fillId="18" borderId="21" xfId="0" applyFont="1" applyFill="1" applyBorder="1" applyAlignment="1">
      <alignment vertical="top" wrapText="1"/>
    </xf>
    <xf numFmtId="0" fontId="3" fillId="18" borderId="15" xfId="0" applyFont="1" applyFill="1" applyBorder="1" applyAlignment="1">
      <alignment horizontal="center" wrapText="1"/>
    </xf>
    <xf numFmtId="0" fontId="3" fillId="18" borderId="15" xfId="0" applyFont="1" applyFill="1" applyBorder="1" applyAlignment="1">
      <alignment horizontal="center"/>
    </xf>
    <xf numFmtId="0" fontId="3" fillId="18" borderId="2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18" borderId="21" xfId="0" applyFont="1" applyFill="1" applyBorder="1" applyAlignment="1">
      <alignment horizontal="center" wrapText="1"/>
    </xf>
    <xf numFmtId="0" fontId="3" fillId="18" borderId="18" xfId="0" applyFont="1" applyFill="1" applyBorder="1" applyAlignment="1">
      <alignment horizontal="center" wrapText="1"/>
    </xf>
    <xf numFmtId="0" fontId="3" fillId="18" borderId="18" xfId="0" applyFont="1" applyFill="1" applyBorder="1" applyAlignment="1">
      <alignment wrapText="1"/>
    </xf>
    <xf numFmtId="0" fontId="3" fillId="18" borderId="15" xfId="0" applyFont="1" applyFill="1" applyBorder="1" applyAlignment="1">
      <alignment wrapText="1"/>
    </xf>
    <xf numFmtId="0" fontId="3" fillId="18" borderId="21" xfId="0" applyFont="1" applyFill="1" applyBorder="1" applyAlignment="1">
      <alignment wrapText="1"/>
    </xf>
    <xf numFmtId="0" fontId="49" fillId="0" borderId="0" xfId="0" applyFont="1" applyAlignment="1">
      <alignment horizontal="left" vertical="center"/>
    </xf>
    <xf numFmtId="0" fontId="29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3" fillId="0" borderId="2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3" fontId="3" fillId="0" borderId="18" xfId="0" applyNumberFormat="1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3" fontId="3" fillId="0" borderId="15" xfId="0" applyNumberFormat="1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3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0" fontId="2" fillId="0" borderId="22" xfId="0" applyFont="1" applyBorder="1" applyAlignment="1">
      <alignment horizontal="center"/>
    </xf>
    <xf numFmtId="0" fontId="3" fillId="0" borderId="18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0" fontId="0" fillId="0" borderId="59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justify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justify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5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wrapText="1"/>
    </xf>
    <xf numFmtId="49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wrapText="1"/>
    </xf>
    <xf numFmtId="49" fontId="3" fillId="0" borderId="15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wrapText="1"/>
    </xf>
    <xf numFmtId="0" fontId="3" fillId="0" borderId="21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wrapText="1"/>
    </xf>
    <xf numFmtId="0" fontId="3" fillId="18" borderId="18" xfId="0" applyNumberFormat="1" applyFont="1" applyFill="1" applyBorder="1" applyAlignment="1">
      <alignment horizontal="center"/>
    </xf>
    <xf numFmtId="0" fontId="3" fillId="18" borderId="1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18" borderId="15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/>
    </xf>
    <xf numFmtId="0" fontId="3" fillId="0" borderId="18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/>
    </xf>
    <xf numFmtId="0" fontId="3" fillId="0" borderId="15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/>
    </xf>
    <xf numFmtId="49" fontId="3" fillId="0" borderId="2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wrapText="1"/>
    </xf>
    <xf numFmtId="0" fontId="3" fillId="0" borderId="52" xfId="0" applyFont="1" applyFill="1" applyBorder="1" applyAlignment="1">
      <alignment horizontal="center" vertical="top" wrapText="1"/>
    </xf>
    <xf numFmtId="0" fontId="3" fillId="18" borderId="21" xfId="0" applyNumberFormat="1" applyFont="1" applyFill="1" applyBorder="1" applyAlignment="1">
      <alignment horizontal="center"/>
    </xf>
    <xf numFmtId="0" fontId="3" fillId="18" borderId="21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Fill="1" applyAlignment="1">
      <alignment/>
    </xf>
    <xf numFmtId="0" fontId="61" fillId="0" borderId="0" xfId="0" applyFont="1" applyAlignment="1">
      <alignment/>
    </xf>
    <xf numFmtId="0" fontId="62" fillId="0" borderId="0" xfId="42" applyNumberFormat="1" applyFont="1" applyFill="1" applyBorder="1" applyAlignment="1" applyProtection="1">
      <alignment/>
      <protection/>
    </xf>
    <xf numFmtId="0" fontId="60" fillId="0" borderId="0" xfId="0" applyFont="1" applyAlignment="1">
      <alignment wrapText="1"/>
    </xf>
    <xf numFmtId="0" fontId="60" fillId="0" borderId="0" xfId="0" applyFont="1" applyAlignment="1">
      <alignment horizontal="right"/>
    </xf>
    <xf numFmtId="0" fontId="64" fillId="0" borderId="70" xfId="0" applyFont="1" applyBorder="1" applyAlignment="1">
      <alignment horizontal="center" vertical="center" wrapText="1"/>
    </xf>
    <xf numFmtId="0" fontId="64" fillId="0" borderId="72" xfId="0" applyFont="1" applyBorder="1" applyAlignment="1">
      <alignment horizontal="center" vertical="center" wrapText="1"/>
    </xf>
    <xf numFmtId="0" fontId="64" fillId="0" borderId="82" xfId="0" applyFont="1" applyBorder="1" applyAlignment="1">
      <alignment horizontal="left" vertical="center" wrapText="1"/>
    </xf>
    <xf numFmtId="0" fontId="64" fillId="0" borderId="72" xfId="0" applyFont="1" applyBorder="1" applyAlignment="1">
      <alignment horizontal="left" vertical="center" wrapText="1"/>
    </xf>
    <xf numFmtId="3" fontId="63" fillId="18" borderId="71" xfId="53" applyNumberFormat="1" applyFont="1" applyFill="1" applyBorder="1" applyAlignment="1">
      <alignment horizontal="center" vertical="center" wrapText="1"/>
      <protection/>
    </xf>
    <xf numFmtId="0" fontId="60" fillId="18" borderId="73" xfId="53" applyFont="1" applyFill="1" applyBorder="1" applyAlignment="1">
      <alignment horizontal="center" vertical="center"/>
      <protection/>
    </xf>
    <xf numFmtId="0" fontId="60" fillId="18" borderId="53" xfId="53" applyFont="1" applyFill="1" applyBorder="1" applyAlignment="1">
      <alignment horizontal="center" vertical="center"/>
      <protection/>
    </xf>
    <xf numFmtId="3" fontId="63" fillId="18" borderId="72" xfId="53" applyNumberFormat="1" applyFont="1" applyFill="1" applyBorder="1" applyAlignment="1">
      <alignment horizontal="center" vertical="center" wrapText="1"/>
      <protection/>
    </xf>
    <xf numFmtId="0" fontId="60" fillId="18" borderId="83" xfId="53" applyFont="1" applyFill="1" applyBorder="1" applyAlignment="1">
      <alignment horizontal="center" vertical="center"/>
      <protection/>
    </xf>
    <xf numFmtId="0" fontId="60" fillId="18" borderId="82" xfId="53" applyFont="1" applyFill="1" applyBorder="1" applyAlignment="1">
      <alignment horizontal="center" vertical="center"/>
      <protection/>
    </xf>
    <xf numFmtId="49" fontId="64" fillId="0" borderId="72" xfId="0" applyNumberFormat="1" applyFont="1" applyBorder="1" applyAlignment="1">
      <alignment horizontal="left" vertical="center" wrapText="1"/>
    </xf>
    <xf numFmtId="0" fontId="63" fillId="18" borderId="72" xfId="53" applyFont="1" applyFill="1" applyBorder="1" applyAlignment="1">
      <alignment horizontal="center" vertical="center" wrapText="1"/>
      <protection/>
    </xf>
    <xf numFmtId="14" fontId="65" fillId="0" borderId="0" xfId="0" applyNumberFormat="1" applyFont="1" applyAlignment="1">
      <alignment/>
    </xf>
    <xf numFmtId="0" fontId="66" fillId="0" borderId="0" xfId="0" applyFont="1" applyAlignment="1">
      <alignment/>
    </xf>
    <xf numFmtId="0" fontId="49" fillId="0" borderId="0" xfId="0" applyFont="1" applyFill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 horizontal="right"/>
    </xf>
    <xf numFmtId="0" fontId="4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 horizontal="right"/>
    </xf>
    <xf numFmtId="0" fontId="73" fillId="0" borderId="0" xfId="42" applyNumberFormat="1" applyFont="1" applyFill="1" applyBorder="1" applyAlignment="1" applyProtection="1">
      <alignment horizontal="left"/>
      <protection/>
    </xf>
    <xf numFmtId="0" fontId="74" fillId="0" borderId="0" xfId="42" applyNumberFormat="1" applyFont="1" applyFill="1" applyBorder="1" applyAlignment="1" applyProtection="1">
      <alignment/>
      <protection/>
    </xf>
    <xf numFmtId="0" fontId="75" fillId="0" borderId="0" xfId="42" applyNumberFormat="1" applyFont="1" applyFill="1" applyBorder="1" applyAlignment="1" applyProtection="1">
      <alignment horizontal="left"/>
      <protection/>
    </xf>
    <xf numFmtId="0" fontId="42" fillId="0" borderId="0" xfId="0" applyFont="1" applyAlignment="1">
      <alignment horizontal="left"/>
    </xf>
    <xf numFmtId="0" fontId="76" fillId="0" borderId="0" xfId="0" applyFont="1" applyAlignment="1">
      <alignment horizontal="left"/>
    </xf>
    <xf numFmtId="0" fontId="77" fillId="0" borderId="0" xfId="0" applyFont="1" applyAlignment="1">
      <alignment horizontal="right"/>
    </xf>
    <xf numFmtId="0" fontId="78" fillId="0" borderId="0" xfId="0" applyFont="1" applyAlignment="1">
      <alignment horizontal="center"/>
    </xf>
    <xf numFmtId="0" fontId="80" fillId="22" borderId="65" xfId="0" applyFont="1" applyFill="1" applyBorder="1" applyAlignment="1">
      <alignment horizontal="center" vertical="center"/>
    </xf>
    <xf numFmtId="0" fontId="80" fillId="22" borderId="82" xfId="0" applyFont="1" applyFill="1" applyBorder="1" applyAlignment="1">
      <alignment horizontal="center" vertical="center"/>
    </xf>
    <xf numFmtId="0" fontId="81" fillId="22" borderId="20" xfId="0" applyFont="1" applyFill="1" applyBorder="1" applyAlignment="1">
      <alignment horizontal="center" vertical="center"/>
    </xf>
    <xf numFmtId="0" fontId="81" fillId="22" borderId="84" xfId="0" applyFont="1" applyFill="1" applyBorder="1" applyAlignment="1">
      <alignment horizontal="center" vertical="center"/>
    </xf>
    <xf numFmtId="0" fontId="81" fillId="22" borderId="22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82" fillId="0" borderId="81" xfId="0" applyFont="1" applyBorder="1" applyAlignment="1">
      <alignment horizontal="center"/>
    </xf>
    <xf numFmtId="0" fontId="82" fillId="0" borderId="80" xfId="0" applyFont="1" applyBorder="1" applyAlignment="1">
      <alignment horizontal="center"/>
    </xf>
    <xf numFmtId="0" fontId="82" fillId="0" borderId="83" xfId="0" applyFont="1" applyBorder="1" applyAlignment="1">
      <alignment horizontal="center"/>
    </xf>
    <xf numFmtId="0" fontId="82" fillId="0" borderId="76" xfId="0" applyFont="1" applyBorder="1" applyAlignment="1">
      <alignment horizontal="center"/>
    </xf>
    <xf numFmtId="0" fontId="2" fillId="0" borderId="68" xfId="0" applyFont="1" applyBorder="1" applyAlignment="1">
      <alignment horizontal="center" vertical="top"/>
    </xf>
    <xf numFmtId="0" fontId="82" fillId="0" borderId="17" xfId="0" applyFont="1" applyBorder="1" applyAlignment="1">
      <alignment horizontal="center" vertical="center"/>
    </xf>
    <xf numFmtId="0" fontId="82" fillId="0" borderId="18" xfId="0" applyFont="1" applyBorder="1" applyAlignment="1">
      <alignment horizontal="center" vertical="center"/>
    </xf>
    <xf numFmtId="3" fontId="82" fillId="0" borderId="65" xfId="0" applyNumberFormat="1" applyFont="1" applyFill="1" applyBorder="1" applyAlignment="1">
      <alignment horizontal="center"/>
    </xf>
    <xf numFmtId="0" fontId="2" fillId="0" borderId="64" xfId="0" applyFont="1" applyBorder="1" applyAlignment="1">
      <alignment horizontal="center"/>
    </xf>
    <xf numFmtId="1" fontId="2" fillId="0" borderId="53" xfId="0" applyNumberFormat="1" applyFont="1" applyBorder="1" applyAlignment="1">
      <alignment horizontal="center"/>
    </xf>
    <xf numFmtId="0" fontId="2" fillId="0" borderId="51" xfId="0" applyFont="1" applyBorder="1" applyAlignment="1">
      <alignment horizontal="center" vertical="top"/>
    </xf>
    <xf numFmtId="0" fontId="82" fillId="0" borderId="14" xfId="0" applyFont="1" applyBorder="1" applyAlignment="1">
      <alignment horizontal="center" vertical="center"/>
    </xf>
    <xf numFmtId="1" fontId="85" fillId="0" borderId="55" xfId="0" applyNumberFormat="1" applyFont="1" applyFill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82" fillId="0" borderId="15" xfId="0" applyFont="1" applyBorder="1" applyAlignment="1">
      <alignment horizontal="center" vertical="center"/>
    </xf>
    <xf numFmtId="0" fontId="82" fillId="0" borderId="1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1" fontId="85" fillId="0" borderId="82" xfId="0" applyNumberFormat="1" applyFont="1" applyFill="1" applyBorder="1" applyAlignment="1">
      <alignment horizontal="center"/>
    </xf>
    <xf numFmtId="0" fontId="2" fillId="0" borderId="55" xfId="0" applyFont="1" applyBorder="1" applyAlignment="1">
      <alignment horizontal="center" vertical="center"/>
    </xf>
    <xf numFmtId="0" fontId="82" fillId="0" borderId="85" xfId="0" applyFont="1" applyBorder="1" applyAlignment="1">
      <alignment horizontal="center" vertical="center"/>
    </xf>
    <xf numFmtId="0" fontId="82" fillId="0" borderId="60" xfId="0" applyFont="1" applyBorder="1" applyAlignment="1">
      <alignment horizontal="center" vertical="center"/>
    </xf>
    <xf numFmtId="0" fontId="82" fillId="0" borderId="86" xfId="0" applyFont="1" applyBorder="1" applyAlignment="1">
      <alignment horizontal="center" vertical="center"/>
    </xf>
    <xf numFmtId="0" fontId="84" fillId="0" borderId="49" xfId="0" applyFont="1" applyFill="1" applyBorder="1" applyAlignment="1">
      <alignment horizontal="center"/>
    </xf>
    <xf numFmtId="3" fontId="82" fillId="0" borderId="19" xfId="0" applyNumberFormat="1" applyFont="1" applyFill="1" applyBorder="1" applyAlignment="1">
      <alignment horizontal="center"/>
    </xf>
    <xf numFmtId="0" fontId="2" fillId="0" borderId="50" xfId="0" applyFont="1" applyBorder="1" applyAlignment="1">
      <alignment horizontal="center" vertical="top"/>
    </xf>
    <xf numFmtId="0" fontId="2" fillId="0" borderId="87" xfId="0" applyFont="1" applyBorder="1" applyAlignment="1">
      <alignment horizontal="left"/>
    </xf>
    <xf numFmtId="0" fontId="82" fillId="0" borderId="19" xfId="0" applyFont="1" applyBorder="1" applyAlignment="1">
      <alignment horizontal="center" vertical="center"/>
    </xf>
    <xf numFmtId="0" fontId="2" fillId="0" borderId="37" xfId="0" applyFont="1" applyBorder="1" applyAlignment="1">
      <alignment horizontal="left"/>
    </xf>
    <xf numFmtId="0" fontId="84" fillId="0" borderId="49" xfId="0" applyFont="1" applyFill="1" applyBorder="1" applyAlignment="1">
      <alignment horizontal="center" vertical="center"/>
    </xf>
    <xf numFmtId="0" fontId="2" fillId="0" borderId="88" xfId="0" applyFont="1" applyBorder="1" applyAlignment="1">
      <alignment horizontal="center" vertical="top"/>
    </xf>
    <xf numFmtId="3" fontId="82" fillId="0" borderId="53" xfId="0" applyNumberFormat="1" applyFont="1" applyFill="1" applyBorder="1" applyAlignment="1">
      <alignment horizontal="center"/>
    </xf>
    <xf numFmtId="0" fontId="2" fillId="0" borderId="87" xfId="0" applyFont="1" applyBorder="1" applyAlignment="1">
      <alignment horizontal="left" vertical="center"/>
    </xf>
    <xf numFmtId="0" fontId="2" fillId="0" borderId="89" xfId="0" applyFont="1" applyBorder="1" applyAlignment="1">
      <alignment/>
    </xf>
    <xf numFmtId="0" fontId="82" fillId="0" borderId="19" xfId="0" applyFont="1" applyBorder="1" applyAlignment="1">
      <alignment horizontal="center"/>
    </xf>
    <xf numFmtId="0" fontId="84" fillId="0" borderId="89" xfId="0" applyFont="1" applyFill="1" applyBorder="1" applyAlignment="1">
      <alignment horizontal="center" vertical="top"/>
    </xf>
    <xf numFmtId="0" fontId="2" fillId="0" borderId="37" xfId="0" applyFont="1" applyBorder="1" applyAlignment="1">
      <alignment horizontal="left" vertical="center"/>
    </xf>
    <xf numFmtId="0" fontId="2" fillId="0" borderId="49" xfId="0" applyFont="1" applyBorder="1" applyAlignment="1">
      <alignment/>
    </xf>
    <xf numFmtId="0" fontId="82" fillId="0" borderId="16" xfId="0" applyFont="1" applyBorder="1" applyAlignment="1">
      <alignment horizontal="center"/>
    </xf>
    <xf numFmtId="0" fontId="84" fillId="0" borderId="49" xfId="0" applyFont="1" applyFill="1" applyBorder="1" applyAlignment="1">
      <alignment horizontal="center" vertical="top"/>
    </xf>
    <xf numFmtId="0" fontId="82" fillId="0" borderId="2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top"/>
    </xf>
    <xf numFmtId="0" fontId="2" fillId="0" borderId="71" xfId="0" applyFont="1" applyBorder="1" applyAlignment="1">
      <alignment horizontal="left" vertical="center"/>
    </xf>
    <xf numFmtId="0" fontId="2" fillId="0" borderId="90" xfId="0" applyFont="1" applyBorder="1" applyAlignment="1">
      <alignment/>
    </xf>
    <xf numFmtId="0" fontId="82" fillId="0" borderId="22" xfId="0" applyFont="1" applyBorder="1" applyAlignment="1">
      <alignment horizontal="center"/>
    </xf>
    <xf numFmtId="0" fontId="84" fillId="0" borderId="90" xfId="0" applyFont="1" applyFill="1" applyBorder="1" applyAlignment="1">
      <alignment horizontal="center" vertical="top"/>
    </xf>
    <xf numFmtId="3" fontId="82" fillId="0" borderId="13" xfId="0" applyNumberFormat="1" applyFont="1" applyFill="1" applyBorder="1" applyAlignment="1">
      <alignment horizontal="center"/>
    </xf>
    <xf numFmtId="0" fontId="84" fillId="0" borderId="48" xfId="0" applyFont="1" applyFill="1" applyBorder="1" applyAlignment="1">
      <alignment horizontal="center" vertical="center"/>
    </xf>
    <xf numFmtId="3" fontId="82" fillId="0" borderId="45" xfId="0" applyNumberFormat="1" applyFont="1" applyFill="1" applyBorder="1" applyAlignment="1">
      <alignment horizontal="center"/>
    </xf>
    <xf numFmtId="0" fontId="82" fillId="0" borderId="25" xfId="0" applyFont="1" applyBorder="1" applyAlignment="1">
      <alignment horizontal="center"/>
    </xf>
    <xf numFmtId="0" fontId="2" fillId="0" borderId="82" xfId="0" applyFont="1" applyBorder="1" applyAlignment="1">
      <alignment horizontal="center" vertical="top"/>
    </xf>
    <xf numFmtId="0" fontId="82" fillId="0" borderId="91" xfId="0" applyFont="1" applyBorder="1" applyAlignment="1">
      <alignment horizontal="left" vertical="center"/>
    </xf>
    <xf numFmtId="0" fontId="82" fillId="0" borderId="0" xfId="0" applyFont="1" applyBorder="1" applyAlignment="1">
      <alignment/>
    </xf>
    <xf numFmtId="0" fontId="81" fillId="0" borderId="70" xfId="0" applyFont="1" applyFill="1" applyBorder="1" applyAlignment="1">
      <alignment horizontal="center"/>
    </xf>
    <xf numFmtId="0" fontId="82" fillId="0" borderId="54" xfId="0" applyFont="1" applyBorder="1" applyAlignment="1">
      <alignment horizontal="left"/>
    </xf>
    <xf numFmtId="0" fontId="82" fillId="0" borderId="28" xfId="0" applyFont="1" applyBorder="1" applyAlignment="1">
      <alignment/>
    </xf>
    <xf numFmtId="0" fontId="81" fillId="0" borderId="48" xfId="0" applyFont="1" applyFill="1" applyBorder="1" applyAlignment="1">
      <alignment horizontal="center"/>
    </xf>
    <xf numFmtId="0" fontId="82" fillId="0" borderId="92" xfId="0" applyFont="1" applyBorder="1" applyAlignment="1">
      <alignment horizontal="left" vertical="center"/>
    </xf>
    <xf numFmtId="0" fontId="82" fillId="0" borderId="69" xfId="0" applyFont="1" applyBorder="1" applyAlignment="1">
      <alignment/>
    </xf>
    <xf numFmtId="0" fontId="82" fillId="0" borderId="75" xfId="0" applyFont="1" applyBorder="1" applyAlignment="1">
      <alignment horizontal="left"/>
    </xf>
    <xf numFmtId="0" fontId="82" fillId="0" borderId="29" xfId="0" applyFont="1" applyBorder="1" applyAlignment="1">
      <alignment/>
    </xf>
    <xf numFmtId="0" fontId="81" fillId="0" borderId="72" xfId="0" applyFont="1" applyFill="1" applyBorder="1" applyAlignment="1">
      <alignment horizontal="center"/>
    </xf>
    <xf numFmtId="0" fontId="2" fillId="0" borderId="66" xfId="0" applyFont="1" applyBorder="1" applyAlignment="1">
      <alignment horizontal="center" vertical="top"/>
    </xf>
    <xf numFmtId="0" fontId="82" fillId="0" borderId="59" xfId="0" applyFont="1" applyBorder="1" applyAlignment="1">
      <alignment/>
    </xf>
    <xf numFmtId="0" fontId="84" fillId="0" borderId="70" xfId="0" applyFont="1" applyFill="1" applyBorder="1" applyAlignment="1">
      <alignment horizontal="center" vertical="center"/>
    </xf>
    <xf numFmtId="0" fontId="84" fillId="0" borderId="58" xfId="0" applyFont="1" applyFill="1" applyBorder="1" applyAlignment="1">
      <alignment horizontal="center" vertical="center"/>
    </xf>
    <xf numFmtId="0" fontId="82" fillId="0" borderId="20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/>
    </xf>
    <xf numFmtId="0" fontId="82" fillId="0" borderId="93" xfId="0" applyFont="1" applyBorder="1" applyAlignment="1">
      <alignment/>
    </xf>
    <xf numFmtId="0" fontId="84" fillId="0" borderId="82" xfId="0" applyFont="1" applyFill="1" applyBorder="1" applyAlignment="1">
      <alignment horizontal="center" vertical="center"/>
    </xf>
    <xf numFmtId="3" fontId="82" fillId="0" borderId="73" xfId="0" applyNumberFormat="1" applyFont="1" applyFill="1" applyBorder="1" applyAlignment="1">
      <alignment horizontal="center"/>
    </xf>
    <xf numFmtId="1" fontId="2" fillId="0" borderId="64" xfId="0" applyNumberFormat="1" applyFont="1" applyBorder="1" applyAlignment="1">
      <alignment horizontal="center"/>
    </xf>
    <xf numFmtId="0" fontId="82" fillId="0" borderId="50" xfId="0" applyFont="1" applyBorder="1" applyAlignment="1">
      <alignment horizontal="center"/>
    </xf>
    <xf numFmtId="0" fontId="82" fillId="0" borderId="27" xfId="0" applyFont="1" applyBorder="1" applyAlignment="1">
      <alignment/>
    </xf>
    <xf numFmtId="3" fontId="82" fillId="0" borderId="50" xfId="0" applyNumberFormat="1" applyFont="1" applyFill="1" applyBorder="1" applyAlignment="1">
      <alignment horizontal="center" vertical="top"/>
    </xf>
    <xf numFmtId="0" fontId="82" fillId="0" borderId="68" xfId="0" applyFont="1" applyBorder="1" applyAlignment="1">
      <alignment horizontal="center"/>
    </xf>
    <xf numFmtId="0" fontId="82" fillId="0" borderId="28" xfId="0" applyFont="1" applyBorder="1" applyAlignment="1">
      <alignment/>
    </xf>
    <xf numFmtId="0" fontId="82" fillId="0" borderId="55" xfId="0" applyFont="1" applyBorder="1" applyAlignment="1">
      <alignment horizontal="center"/>
    </xf>
    <xf numFmtId="0" fontId="82" fillId="0" borderId="38" xfId="0" applyFont="1" applyBorder="1" applyAlignment="1">
      <alignment/>
    </xf>
    <xf numFmtId="3" fontId="82" fillId="0" borderId="65" xfId="0" applyNumberFormat="1" applyFont="1" applyFill="1" applyBorder="1" applyAlignment="1">
      <alignment horizontal="center" vertical="top"/>
    </xf>
    <xf numFmtId="1" fontId="2" fillId="0" borderId="70" xfId="0" applyNumberFormat="1" applyFont="1" applyBorder="1" applyAlignment="1">
      <alignment horizontal="center"/>
    </xf>
    <xf numFmtId="0" fontId="82" fillId="0" borderId="17" xfId="0" applyFont="1" applyBorder="1" applyAlignment="1">
      <alignment horizontal="left" vertical="center" wrapText="1"/>
    </xf>
    <xf numFmtId="0" fontId="82" fillId="0" borderId="19" xfId="0" applyFont="1" applyBorder="1" applyAlignment="1">
      <alignment/>
    </xf>
    <xf numFmtId="0" fontId="84" fillId="0" borderId="50" xfId="0" applyFont="1" applyFill="1" applyBorder="1" applyAlignment="1">
      <alignment horizontal="center" vertical="center"/>
    </xf>
    <xf numFmtId="0" fontId="82" fillId="0" borderId="52" xfId="0" applyFont="1" applyBorder="1" applyAlignment="1">
      <alignment horizontal="center"/>
    </xf>
    <xf numFmtId="0" fontId="82" fillId="0" borderId="20" xfId="0" applyFont="1" applyBorder="1" applyAlignment="1">
      <alignment horizontal="left" vertical="center" wrapText="1"/>
    </xf>
    <xf numFmtId="0" fontId="82" fillId="0" borderId="22" xfId="0" applyFont="1" applyBorder="1" applyAlignment="1">
      <alignment/>
    </xf>
    <xf numFmtId="0" fontId="82" fillId="0" borderId="22" xfId="0" applyFont="1" applyBorder="1" applyAlignment="1">
      <alignment horizontal="center" vertical="center"/>
    </xf>
    <xf numFmtId="0" fontId="84" fillId="0" borderId="52" xfId="0" applyFont="1" applyFill="1" applyBorder="1" applyAlignment="1">
      <alignment horizontal="center" vertical="center"/>
    </xf>
    <xf numFmtId="3" fontId="82" fillId="0" borderId="53" xfId="0" applyNumberFormat="1" applyFont="1" applyFill="1" applyBorder="1" applyAlignment="1">
      <alignment horizontal="center" vertical="top"/>
    </xf>
    <xf numFmtId="0" fontId="82" fillId="0" borderId="24" xfId="0" applyFont="1" applyBorder="1" applyAlignment="1">
      <alignment horizontal="center" vertical="center"/>
    </xf>
    <xf numFmtId="0" fontId="89" fillId="0" borderId="48" xfId="0" applyFont="1" applyFill="1" applyBorder="1" applyAlignment="1">
      <alignment horizontal="center"/>
    </xf>
    <xf numFmtId="3" fontId="82" fillId="0" borderId="68" xfId="0" applyNumberFormat="1" applyFont="1" applyFill="1" applyBorder="1" applyAlignment="1">
      <alignment horizontal="center" vertical="top"/>
    </xf>
    <xf numFmtId="0" fontId="2" fillId="0" borderId="82" xfId="0" applyFont="1" applyBorder="1" applyAlignment="1">
      <alignment horizontal="center"/>
    </xf>
    <xf numFmtId="1" fontId="2" fillId="0" borderId="72" xfId="0" applyNumberFormat="1" applyFont="1" applyBorder="1" applyAlignment="1">
      <alignment horizontal="center"/>
    </xf>
    <xf numFmtId="0" fontId="82" fillId="0" borderId="36" xfId="0" applyFont="1" applyBorder="1" applyAlignment="1">
      <alignment horizontal="center" vertical="center"/>
    </xf>
    <xf numFmtId="0" fontId="82" fillId="0" borderId="25" xfId="0" applyFont="1" applyBorder="1" applyAlignment="1">
      <alignment horizontal="center" vertical="center"/>
    </xf>
    <xf numFmtId="0" fontId="82" fillId="0" borderId="82" xfId="0" applyFont="1" applyBorder="1" applyAlignment="1">
      <alignment horizontal="center"/>
    </xf>
    <xf numFmtId="0" fontId="84" fillId="0" borderId="72" xfId="0" applyFont="1" applyFill="1" applyBorder="1" applyAlignment="1">
      <alignment horizontal="center" vertical="center"/>
    </xf>
    <xf numFmtId="0" fontId="84" fillId="0" borderId="90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90" fillId="0" borderId="50" xfId="0" applyFont="1" applyFill="1" applyBorder="1" applyAlignment="1">
      <alignment horizontal="center" vertical="center"/>
    </xf>
    <xf numFmtId="3" fontId="2" fillId="0" borderId="78" xfId="0" applyNumberFormat="1" applyFont="1" applyFill="1" applyBorder="1" applyAlignment="1">
      <alignment horizontal="center" vertical="top"/>
    </xf>
    <xf numFmtId="0" fontId="2" fillId="0" borderId="65" xfId="0" applyFont="1" applyBorder="1" applyAlignment="1">
      <alignment horizontal="center"/>
    </xf>
    <xf numFmtId="1" fontId="2" fillId="0" borderId="65" xfId="0" applyNumberFormat="1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49" fontId="90" fillId="0" borderId="48" xfId="0" applyNumberFormat="1" applyFont="1" applyFill="1" applyBorder="1" applyAlignment="1">
      <alignment horizontal="center" vertical="center"/>
    </xf>
    <xf numFmtId="3" fontId="2" fillId="0" borderId="53" xfId="0" applyNumberFormat="1" applyFont="1" applyFill="1" applyBorder="1" applyAlignment="1">
      <alignment horizontal="center" vertical="top"/>
    </xf>
    <xf numFmtId="1" fontId="2" fillId="0" borderId="70" xfId="0" applyNumberFormat="1" applyFont="1" applyBorder="1" applyAlignment="1">
      <alignment horizontal="center"/>
    </xf>
    <xf numFmtId="1" fontId="91" fillId="0" borderId="83" xfId="0" applyNumberFormat="1" applyFont="1" applyFill="1" applyBorder="1" applyAlignment="1">
      <alignment horizontal="center"/>
    </xf>
    <xf numFmtId="0" fontId="2" fillId="0" borderId="82" xfId="0" applyFont="1" applyBorder="1" applyAlignment="1">
      <alignment horizontal="center"/>
    </xf>
    <xf numFmtId="1" fontId="2" fillId="0" borderId="82" xfId="0" applyNumberFormat="1" applyFont="1" applyBorder="1" applyAlignment="1">
      <alignment horizontal="center"/>
    </xf>
    <xf numFmtId="0" fontId="2" fillId="0" borderId="94" xfId="0" applyFont="1" applyBorder="1" applyAlignment="1">
      <alignment horizontal="center" vertical="top"/>
    </xf>
    <xf numFmtId="0" fontId="2" fillId="0" borderId="93" xfId="0" applyFont="1" applyBorder="1" applyAlignment="1">
      <alignment horizontal="center" vertical="top"/>
    </xf>
    <xf numFmtId="0" fontId="90" fillId="0" borderId="52" xfId="0" applyFont="1" applyFill="1" applyBorder="1" applyAlignment="1">
      <alignment horizontal="center" vertical="top"/>
    </xf>
    <xf numFmtId="0" fontId="2" fillId="0" borderId="55" xfId="0" applyFont="1" applyBorder="1" applyAlignment="1">
      <alignment horizontal="center"/>
    </xf>
    <xf numFmtId="1" fontId="2" fillId="0" borderId="58" xfId="0" applyNumberFormat="1" applyFont="1" applyBorder="1" applyAlignment="1">
      <alignment horizontal="center"/>
    </xf>
    <xf numFmtId="3" fontId="82" fillId="0" borderId="78" xfId="0" applyNumberFormat="1" applyFont="1" applyFill="1" applyBorder="1" applyAlignment="1">
      <alignment horizontal="center" vertical="top"/>
    </xf>
    <xf numFmtId="1" fontId="85" fillId="0" borderId="83" xfId="0" applyNumberFormat="1" applyFont="1" applyFill="1" applyBorder="1" applyAlignment="1">
      <alignment horizontal="center"/>
    </xf>
    <xf numFmtId="0" fontId="2" fillId="0" borderId="90" xfId="0" applyFont="1" applyBorder="1" applyAlignment="1">
      <alignment horizontal="center" vertical="top"/>
    </xf>
    <xf numFmtId="0" fontId="2" fillId="0" borderId="55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84" fillId="0" borderId="64" xfId="0" applyNumberFormat="1" applyFont="1" applyFill="1" applyBorder="1" applyAlignment="1">
      <alignment horizontal="center" vertical="center"/>
    </xf>
    <xf numFmtId="0" fontId="2" fillId="0" borderId="70" xfId="0" applyFont="1" applyBorder="1" applyAlignment="1">
      <alignment horizontal="center"/>
    </xf>
    <xf numFmtId="3" fontId="82" fillId="0" borderId="70" xfId="0" applyNumberFormat="1" applyFont="1" applyFill="1" applyBorder="1" applyAlignment="1">
      <alignment horizontal="center" vertical="top"/>
    </xf>
    <xf numFmtId="3" fontId="82" fillId="0" borderId="72" xfId="0" applyNumberFormat="1" applyFont="1" applyFill="1" applyBorder="1" applyAlignment="1">
      <alignment horizontal="center" vertical="top"/>
    </xf>
    <xf numFmtId="3" fontId="82" fillId="0" borderId="82" xfId="0" applyNumberFormat="1" applyFont="1" applyFill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84" fillId="0" borderId="28" xfId="0" applyFont="1" applyFill="1" applyBorder="1" applyAlignment="1">
      <alignment horizontal="center" vertical="top"/>
    </xf>
    <xf numFmtId="0" fontId="2" fillId="0" borderId="21" xfId="0" applyFont="1" applyBorder="1" applyAlignment="1">
      <alignment horizontal="center"/>
    </xf>
    <xf numFmtId="49" fontId="84" fillId="0" borderId="29" xfId="0" applyNumberFormat="1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Border="1" applyAlignment="1">
      <alignment/>
    </xf>
    <xf numFmtId="49" fontId="84" fillId="0" borderId="27" xfId="0" applyNumberFormat="1" applyFont="1" applyFill="1" applyBorder="1" applyAlignment="1">
      <alignment horizontal="center" vertical="center"/>
    </xf>
    <xf numFmtId="3" fontId="82" fillId="0" borderId="74" xfId="0" applyNumberFormat="1" applyFont="1" applyFill="1" applyBorder="1" applyAlignment="1">
      <alignment horizontal="center" vertical="top"/>
    </xf>
    <xf numFmtId="3" fontId="82" fillId="0" borderId="19" xfId="0" applyNumberFormat="1" applyFont="1" applyFill="1" applyBorder="1" applyAlignment="1">
      <alignment horizontal="center" vertical="top"/>
    </xf>
    <xf numFmtId="0" fontId="2" fillId="0" borderId="15" xfId="0" applyFont="1" applyBorder="1" applyAlignment="1">
      <alignment horizontal="center" vertical="center"/>
    </xf>
    <xf numFmtId="0" fontId="0" fillId="0" borderId="15" xfId="0" applyFill="1" applyBorder="1" applyAlignment="1">
      <alignment/>
    </xf>
    <xf numFmtId="3" fontId="82" fillId="0" borderId="18" xfId="0" applyNumberFormat="1" applyFont="1" applyFill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84" fillId="0" borderId="15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84" fillId="0" borderId="21" xfId="0" applyFont="1" applyFill="1" applyBorder="1" applyAlignment="1">
      <alignment horizontal="center" vertical="center"/>
    </xf>
    <xf numFmtId="3" fontId="82" fillId="0" borderId="12" xfId="0" applyNumberFormat="1" applyFont="1" applyFill="1" applyBorder="1" applyAlignment="1">
      <alignment horizontal="center" vertical="top"/>
    </xf>
    <xf numFmtId="3" fontId="82" fillId="0" borderId="13" xfId="0" applyNumberFormat="1" applyFont="1" applyFill="1" applyBorder="1" applyAlignment="1">
      <alignment horizontal="center" vertical="top"/>
    </xf>
    <xf numFmtId="0" fontId="82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horizontal="center" vertical="center"/>
    </xf>
    <xf numFmtId="0" fontId="82" fillId="0" borderId="0" xfId="0" applyFont="1" applyAlignment="1">
      <alignment horizontal="left"/>
    </xf>
    <xf numFmtId="0" fontId="82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94" fillId="0" borderId="0" xfId="0" applyFont="1" applyAlignment="1">
      <alignment horizontal="left" vertical="center"/>
    </xf>
    <xf numFmtId="0" fontId="95" fillId="0" borderId="0" xfId="42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left"/>
    </xf>
    <xf numFmtId="0" fontId="96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3" fillId="21" borderId="62" xfId="0" applyFont="1" applyFill="1" applyBorder="1" applyAlignment="1">
      <alignment horizontal="center" vertical="center" wrapText="1"/>
    </xf>
    <xf numFmtId="0" fontId="3" fillId="21" borderId="62" xfId="0" applyFont="1" applyFill="1" applyBorder="1" applyAlignment="1">
      <alignment horizontal="center" wrapText="1"/>
    </xf>
    <xf numFmtId="0" fontId="3" fillId="21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49" fontId="42" fillId="0" borderId="18" xfId="0" applyNumberFormat="1" applyFont="1" applyBorder="1" applyAlignment="1">
      <alignment horizontal="center" vertical="top" wrapText="1"/>
    </xf>
    <xf numFmtId="0" fontId="41" fillId="0" borderId="18" xfId="0" applyNumberFormat="1" applyFont="1" applyBorder="1" applyAlignment="1">
      <alignment horizontal="center" vertical="top" wrapText="1"/>
    </xf>
    <xf numFmtId="0" fontId="41" fillId="0" borderId="18" xfId="0" applyFont="1" applyFill="1" applyBorder="1" applyAlignment="1">
      <alignment horizontal="center" wrapText="1"/>
    </xf>
    <xf numFmtId="1" fontId="41" fillId="0" borderId="18" xfId="0" applyNumberFormat="1" applyFont="1" applyFill="1" applyBorder="1" applyAlignment="1">
      <alignment horizontal="center" vertical="top" wrapText="1"/>
    </xf>
    <xf numFmtId="0" fontId="41" fillId="0" borderId="18" xfId="0" applyNumberFormat="1" applyFont="1" applyFill="1" applyBorder="1" applyAlignment="1">
      <alignment horizontal="center" vertical="top" wrapText="1"/>
    </xf>
    <xf numFmtId="0" fontId="10" fillId="0" borderId="17" xfId="0" applyFont="1" applyBorder="1" applyAlignment="1">
      <alignment horizontal="center" wrapText="1"/>
    </xf>
    <xf numFmtId="49" fontId="41" fillId="0" borderId="18" xfId="0" applyNumberFormat="1" applyFont="1" applyBorder="1" applyAlignment="1">
      <alignment horizontal="center" wrapText="1"/>
    </xf>
    <xf numFmtId="0" fontId="41" fillId="0" borderId="18" xfId="0" applyFont="1" applyBorder="1" applyAlignment="1">
      <alignment horizontal="center" wrapText="1"/>
    </xf>
    <xf numFmtId="0" fontId="41" fillId="0" borderId="15" xfId="0" applyNumberFormat="1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49" fontId="41" fillId="0" borderId="15" xfId="0" applyNumberFormat="1" applyFont="1" applyBorder="1" applyAlignment="1">
      <alignment horizontal="center" wrapText="1"/>
    </xf>
    <xf numFmtId="0" fontId="41" fillId="0" borderId="15" xfId="0" applyFont="1" applyBorder="1" applyAlignment="1">
      <alignment horizontal="center" wrapText="1"/>
    </xf>
    <xf numFmtId="0" fontId="41" fillId="0" borderId="15" xfId="0" applyFont="1" applyFill="1" applyBorder="1" applyAlignment="1">
      <alignment horizontal="center" wrapText="1"/>
    </xf>
    <xf numFmtId="0" fontId="10" fillId="0" borderId="14" xfId="0" applyFont="1" applyBorder="1" applyAlignment="1">
      <alignment horizontal="center" vertical="top" wrapText="1"/>
    </xf>
    <xf numFmtId="49" fontId="41" fillId="0" borderId="15" xfId="0" applyNumberFormat="1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49" fontId="41" fillId="0" borderId="21" xfId="0" applyNumberFormat="1" applyFont="1" applyBorder="1" applyAlignment="1">
      <alignment horizontal="center" vertical="top" wrapText="1"/>
    </xf>
    <xf numFmtId="0" fontId="41" fillId="0" borderId="21" xfId="0" applyNumberFormat="1" applyFont="1" applyFill="1" applyBorder="1" applyAlignment="1">
      <alignment horizontal="center" vertical="top" wrapText="1"/>
    </xf>
    <xf numFmtId="0" fontId="41" fillId="0" borderId="18" xfId="0" applyNumberFormat="1" applyFont="1" applyBorder="1" applyAlignment="1">
      <alignment horizontal="center" wrapText="1"/>
    </xf>
    <xf numFmtId="0" fontId="41" fillId="0" borderId="15" xfId="0" applyNumberFormat="1" applyFont="1" applyBorder="1" applyAlignment="1">
      <alignment horizontal="center" wrapText="1"/>
    </xf>
    <xf numFmtId="164" fontId="41" fillId="0" borderId="15" xfId="0" applyNumberFormat="1" applyFont="1" applyBorder="1" applyAlignment="1">
      <alignment horizontal="center" vertical="top" wrapText="1"/>
    </xf>
    <xf numFmtId="0" fontId="41" fillId="0" borderId="15" xfId="0" applyNumberFormat="1" applyFont="1" applyBorder="1" applyAlignment="1">
      <alignment horizontal="center" vertical="top" wrapText="1"/>
    </xf>
    <xf numFmtId="0" fontId="41" fillId="0" borderId="21" xfId="0" applyFont="1" applyFill="1" applyBorder="1" applyAlignment="1">
      <alignment horizontal="center" wrapText="1"/>
    </xf>
    <xf numFmtId="49" fontId="41" fillId="0" borderId="15" xfId="0" applyNumberFormat="1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49" fontId="41" fillId="0" borderId="21" xfId="0" applyNumberFormat="1" applyFont="1" applyFill="1" applyBorder="1" applyAlignment="1">
      <alignment horizontal="center" vertical="top" wrapText="1"/>
    </xf>
    <xf numFmtId="49" fontId="41" fillId="0" borderId="18" xfId="0" applyNumberFormat="1" applyFont="1" applyBorder="1" applyAlignment="1">
      <alignment horizontal="center" vertical="top" wrapText="1"/>
    </xf>
    <xf numFmtId="1" fontId="41" fillId="0" borderId="15" xfId="0" applyNumberFormat="1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center"/>
    </xf>
    <xf numFmtId="164" fontId="41" fillId="0" borderId="15" xfId="0" applyNumberFormat="1" applyFont="1" applyFill="1" applyBorder="1" applyAlignment="1">
      <alignment horizontal="center" vertical="top" wrapText="1"/>
    </xf>
    <xf numFmtId="16" fontId="41" fillId="0" borderId="15" xfId="0" applyNumberFormat="1" applyFont="1" applyBorder="1" applyAlignment="1">
      <alignment horizontal="center" vertical="top" wrapText="1"/>
    </xf>
    <xf numFmtId="1" fontId="41" fillId="0" borderId="21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/>
    </xf>
    <xf numFmtId="0" fontId="34" fillId="0" borderId="50" xfId="0" applyFont="1" applyBorder="1" applyAlignment="1">
      <alignment/>
    </xf>
    <xf numFmtId="0" fontId="97" fillId="0" borderId="19" xfId="0" applyFont="1" applyBorder="1" applyAlignment="1">
      <alignment horizontal="center"/>
    </xf>
    <xf numFmtId="0" fontId="34" fillId="0" borderId="52" xfId="0" applyFont="1" applyBorder="1" applyAlignment="1">
      <alignment/>
    </xf>
    <xf numFmtId="0" fontId="98" fillId="0" borderId="22" xfId="0" applyFont="1" applyBorder="1" applyAlignment="1">
      <alignment horizontal="center"/>
    </xf>
    <xf numFmtId="0" fontId="97" fillId="0" borderId="22" xfId="0" applyFont="1" applyBorder="1" applyAlignment="1">
      <alignment horizontal="center"/>
    </xf>
    <xf numFmtId="0" fontId="45" fillId="21" borderId="14" xfId="0" applyFont="1" applyFill="1" applyBorder="1" applyAlignment="1">
      <alignment wrapText="1"/>
    </xf>
    <xf numFmtId="0" fontId="45" fillId="21" borderId="83" xfId="0" applyFont="1" applyFill="1" applyBorder="1" applyAlignment="1">
      <alignment horizontal="left" wrapText="1"/>
    </xf>
    <xf numFmtId="0" fontId="45" fillId="21" borderId="78" xfId="0" applyFont="1" applyFill="1" applyBorder="1" applyAlignment="1">
      <alignment horizontal="left" wrapText="1"/>
    </xf>
    <xf numFmtId="0" fontId="45" fillId="21" borderId="73" xfId="0" applyFont="1" applyFill="1" applyBorder="1" applyAlignment="1">
      <alignment horizontal="left" wrapText="1"/>
    </xf>
    <xf numFmtId="0" fontId="45" fillId="21" borderId="17" xfId="0" applyFont="1" applyFill="1" applyBorder="1" applyAlignment="1">
      <alignment wrapText="1"/>
    </xf>
    <xf numFmtId="0" fontId="45" fillId="21" borderId="12" xfId="0" applyFont="1" applyFill="1" applyBorder="1" applyAlignment="1">
      <alignment horizontal="center" vertical="center" wrapText="1"/>
    </xf>
    <xf numFmtId="0" fontId="45" fillId="21" borderId="19" xfId="0" applyFont="1" applyFill="1" applyBorder="1" applyAlignment="1">
      <alignment horizontal="center" vertical="center" wrapText="1"/>
    </xf>
    <xf numFmtId="0" fontId="45" fillId="21" borderId="73" xfId="0" applyFont="1" applyFill="1" applyBorder="1" applyAlignment="1">
      <alignment horizontal="left" vertical="center"/>
    </xf>
    <xf numFmtId="1" fontId="3" fillId="23" borderId="26" xfId="0" applyNumberFormat="1" applyFont="1" applyFill="1" applyBorder="1" applyAlignment="1">
      <alignment horizontal="center" vertical="center" wrapText="1"/>
    </xf>
    <xf numFmtId="1" fontId="3" fillId="0" borderId="27" xfId="0" applyNumberFormat="1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center"/>
    </xf>
    <xf numFmtId="0" fontId="9" fillId="23" borderId="14" xfId="0" applyFont="1" applyFill="1" applyBorder="1" applyAlignment="1">
      <alignment horizontal="left" vertical="center" wrapText="1"/>
    </xf>
    <xf numFmtId="1" fontId="3" fillId="23" borderId="15" xfId="0" applyNumberFormat="1" applyFont="1" applyFill="1" applyBorder="1" applyAlignment="1">
      <alignment horizontal="center" vertical="center"/>
    </xf>
    <xf numFmtId="1" fontId="3" fillId="23" borderId="28" xfId="0" applyNumberFormat="1" applyFont="1" applyFill="1" applyBorder="1" applyAlignment="1">
      <alignment horizontal="center" vertical="center"/>
    </xf>
    <xf numFmtId="0" fontId="20" fillId="0" borderId="83" xfId="0" applyFont="1" applyFill="1" applyBorder="1" applyAlignment="1">
      <alignment/>
    </xf>
    <xf numFmtId="0" fontId="22" fillId="0" borderId="71" xfId="0" applyNumberFormat="1" applyFont="1" applyFill="1" applyBorder="1" applyAlignment="1">
      <alignment horizontal="center" vertical="center" wrapText="1"/>
    </xf>
    <xf numFmtId="0" fontId="20" fillId="0" borderId="71" xfId="0" applyFont="1" applyFill="1" applyBorder="1" applyAlignment="1">
      <alignment horizontal="center" vertical="center"/>
    </xf>
    <xf numFmtId="0" fontId="21" fillId="0" borderId="72" xfId="0" applyFont="1" applyFill="1" applyBorder="1" applyAlignment="1">
      <alignment horizontal="center" vertical="center"/>
    </xf>
    <xf numFmtId="0" fontId="11" fillId="0" borderId="95" xfId="0" applyNumberFormat="1" applyFont="1" applyFill="1" applyBorder="1" applyAlignment="1">
      <alignment horizontal="left" vertical="top" wrapText="1"/>
    </xf>
    <xf numFmtId="0" fontId="20" fillId="0" borderId="95" xfId="0" applyFont="1" applyFill="1" applyBorder="1" applyAlignment="1">
      <alignment horizontal="center" vertical="center"/>
    </xf>
    <xf numFmtId="0" fontId="20" fillId="0" borderId="96" xfId="0" applyFont="1" applyFill="1" applyBorder="1" applyAlignment="1">
      <alignment/>
    </xf>
    <xf numFmtId="0" fontId="11" fillId="0" borderId="97" xfId="0" applyNumberFormat="1" applyFont="1" applyFill="1" applyBorder="1" applyAlignment="1">
      <alignment horizontal="left" vertical="top" wrapText="1"/>
    </xf>
    <xf numFmtId="0" fontId="20" fillId="0" borderId="97" xfId="0" applyFont="1" applyFill="1" applyBorder="1" applyAlignment="1">
      <alignment horizontal="center" vertical="center"/>
    </xf>
    <xf numFmtId="0" fontId="21" fillId="0" borderId="98" xfId="0" applyFont="1" applyFill="1" applyBorder="1" applyAlignment="1">
      <alignment horizontal="center" vertical="center"/>
    </xf>
    <xf numFmtId="0" fontId="20" fillId="0" borderId="99" xfId="0" applyFont="1" applyFill="1" applyBorder="1" applyAlignment="1">
      <alignment/>
    </xf>
    <xf numFmtId="0" fontId="21" fillId="0" borderId="100" xfId="0" applyFont="1" applyFill="1" applyBorder="1" applyAlignment="1">
      <alignment horizontal="center" vertical="center"/>
    </xf>
    <xf numFmtId="0" fontId="20" fillId="0" borderId="101" xfId="0" applyFont="1" applyFill="1" applyBorder="1" applyAlignment="1">
      <alignment/>
    </xf>
    <xf numFmtId="0" fontId="11" fillId="0" borderId="102" xfId="0" applyNumberFormat="1" applyFont="1" applyFill="1" applyBorder="1" applyAlignment="1">
      <alignment horizontal="left" vertical="top" wrapText="1"/>
    </xf>
    <xf numFmtId="0" fontId="20" fillId="0" borderId="102" xfId="0" applyFont="1" applyFill="1" applyBorder="1" applyAlignment="1">
      <alignment horizontal="center" vertical="center"/>
    </xf>
    <xf numFmtId="0" fontId="21" fillId="0" borderId="10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45" fillId="0" borderId="83" xfId="0" applyFont="1" applyFill="1" applyBorder="1" applyAlignment="1">
      <alignment horizontal="left" wrapText="1"/>
    </xf>
    <xf numFmtId="0" fontId="45" fillId="0" borderId="81" xfId="0" applyFont="1" applyFill="1" applyBorder="1" applyAlignment="1">
      <alignment horizontal="left" wrapText="1"/>
    </xf>
    <xf numFmtId="1" fontId="3" fillId="23" borderId="28" xfId="0" applyNumberFormat="1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wrapText="1"/>
    </xf>
    <xf numFmtId="0" fontId="45" fillId="0" borderId="14" xfId="0" applyFont="1" applyFill="1" applyBorder="1" applyAlignment="1">
      <alignment horizontal="left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73" xfId="0" applyFont="1" applyFill="1" applyBorder="1" applyAlignment="1">
      <alignment horizontal="left" wrapText="1"/>
    </xf>
    <xf numFmtId="0" fontId="45" fillId="0" borderId="78" xfId="0" applyFont="1" applyFill="1" applyBorder="1" applyAlignment="1">
      <alignment horizontal="left" wrapText="1"/>
    </xf>
    <xf numFmtId="0" fontId="45" fillId="0" borderId="23" xfId="0" applyFont="1" applyFill="1" applyBorder="1" applyAlignment="1">
      <alignment horizontal="left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5" fillId="0" borderId="53" xfId="0" applyFont="1" applyFill="1" applyBorder="1" applyAlignment="1">
      <alignment horizontal="center"/>
    </xf>
    <xf numFmtId="0" fontId="41" fillId="0" borderId="62" xfId="0" applyFont="1" applyFill="1" applyBorder="1" applyAlignment="1">
      <alignment horizontal="center" vertical="top" wrapText="1"/>
    </xf>
    <xf numFmtId="0" fontId="40" fillId="0" borderId="26" xfId="0" applyFont="1" applyFill="1" applyBorder="1" applyAlignment="1">
      <alignment horizontal="center" vertical="top" wrapText="1"/>
    </xf>
    <xf numFmtId="0" fontId="40" fillId="0" borderId="24" xfId="0" applyFont="1" applyFill="1" applyBorder="1" applyAlignment="1">
      <alignment horizontal="center" vertical="top" wrapText="1"/>
    </xf>
    <xf numFmtId="0" fontId="39" fillId="0" borderId="53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7" fillId="24" borderId="0" xfId="42" applyNumberFormat="1" applyFont="1" applyFill="1" applyBorder="1" applyAlignment="1" applyProtection="1">
      <alignment horizontal="right"/>
      <protection/>
    </xf>
    <xf numFmtId="0" fontId="39" fillId="25" borderId="5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vertical="center"/>
    </xf>
    <xf numFmtId="0" fontId="3" fillId="0" borderId="5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center" vertical="top" wrapText="1"/>
    </xf>
    <xf numFmtId="0" fontId="40" fillId="0" borderId="21" xfId="0" applyFont="1" applyFill="1" applyBorder="1" applyAlignment="1">
      <alignment horizontal="center" vertical="top" wrapText="1"/>
    </xf>
    <xf numFmtId="0" fontId="10" fillId="0" borderId="53" xfId="0" applyFont="1" applyFill="1" applyBorder="1" applyAlignment="1">
      <alignment horizontal="center" vertical="top" wrapText="1"/>
    </xf>
    <xf numFmtId="0" fontId="40" fillId="0" borderId="28" xfId="0" applyFont="1" applyFill="1" applyBorder="1" applyAlignment="1">
      <alignment horizontal="center" vertical="top" wrapText="1"/>
    </xf>
    <xf numFmtId="0" fontId="40" fillId="0" borderId="38" xfId="0" applyFont="1" applyFill="1" applyBorder="1" applyAlignment="1">
      <alignment horizontal="center" vertical="top" wrapText="1"/>
    </xf>
    <xf numFmtId="0" fontId="10" fillId="0" borderId="5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top"/>
    </xf>
    <xf numFmtId="0" fontId="10" fillId="0" borderId="53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7" fillId="26" borderId="0" xfId="42" applyNumberFormat="1" applyFont="1" applyFill="1" applyBorder="1" applyAlignment="1" applyProtection="1">
      <alignment horizontal="right"/>
      <protection/>
    </xf>
    <xf numFmtId="0" fontId="33" fillId="0" borderId="1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12" xfId="0" applyNumberFormat="1" applyFont="1" applyFill="1" applyBorder="1" applyAlignment="1">
      <alignment horizontal="center" vertical="center" wrapText="1"/>
    </xf>
    <xf numFmtId="0" fontId="33" fillId="0" borderId="53" xfId="0" applyFont="1" applyFill="1" applyBorder="1" applyAlignment="1">
      <alignment horizontal="center" vertical="top" wrapText="1"/>
    </xf>
    <xf numFmtId="0" fontId="33" fillId="0" borderId="13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wrapText="1"/>
    </xf>
    <xf numFmtId="0" fontId="33" fillId="0" borderId="53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34" fillId="0" borderId="53" xfId="0" applyFont="1" applyFill="1" applyBorder="1" applyAlignment="1">
      <alignment horizontal="center"/>
    </xf>
    <xf numFmtId="0" fontId="39" fillId="0" borderId="53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top" wrapText="1"/>
    </xf>
    <xf numFmtId="0" fontId="39" fillId="0" borderId="82" xfId="0" applyFont="1" applyFill="1" applyBorder="1" applyAlignment="1">
      <alignment horizontal="center"/>
    </xf>
    <xf numFmtId="0" fontId="40" fillId="0" borderId="18" xfId="0" applyFont="1" applyFill="1" applyBorder="1" applyAlignment="1">
      <alignment horizontal="center" vertical="top" wrapText="1"/>
    </xf>
    <xf numFmtId="0" fontId="40" fillId="0" borderId="30" xfId="0" applyFont="1" applyFill="1" applyBorder="1" applyAlignment="1">
      <alignment horizontal="center" vertical="top" wrapText="1"/>
    </xf>
    <xf numFmtId="0" fontId="45" fillId="21" borderId="78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left" vertical="center" wrapText="1"/>
    </xf>
    <xf numFmtId="0" fontId="45" fillId="21" borderId="11" xfId="0" applyFont="1" applyFill="1" applyBorder="1" applyAlignment="1">
      <alignment horizontal="center" vertical="center" wrapText="1"/>
    </xf>
    <xf numFmtId="0" fontId="45" fillId="0" borderId="83" xfId="0" applyFont="1" applyFill="1" applyBorder="1" applyAlignment="1">
      <alignment horizontal="left" vertical="center"/>
    </xf>
    <xf numFmtId="0" fontId="45" fillId="0" borderId="73" xfId="0" applyFont="1" applyFill="1" applyBorder="1" applyAlignment="1">
      <alignment horizontal="left" vertical="center" wrapText="1"/>
    </xf>
    <xf numFmtId="0" fontId="45" fillId="0" borderId="53" xfId="0" applyFont="1" applyFill="1" applyBorder="1" applyAlignment="1">
      <alignment horizontal="left" wrapText="1"/>
    </xf>
    <xf numFmtId="0" fontId="45" fillId="0" borderId="14" xfId="0" applyFont="1" applyFill="1" applyBorder="1" applyAlignment="1">
      <alignment horizontal="left" vertical="center" wrapText="1"/>
    </xf>
    <xf numFmtId="0" fontId="45" fillId="0" borderId="20" xfId="0" applyFont="1" applyFill="1" applyBorder="1" applyAlignment="1">
      <alignment horizontal="left" vertical="center" wrapText="1"/>
    </xf>
    <xf numFmtId="0" fontId="45" fillId="21" borderId="19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5" fillId="21" borderId="14" xfId="0" applyFont="1" applyFill="1" applyBorder="1" applyAlignment="1">
      <alignment horizontal="left"/>
    </xf>
    <xf numFmtId="0" fontId="45" fillId="21" borderId="20" xfId="0" applyFont="1" applyFill="1" applyBorder="1" applyAlignment="1">
      <alignment horizontal="left"/>
    </xf>
    <xf numFmtId="0" fontId="45" fillId="21" borderId="32" xfId="0" applyFont="1" applyFill="1" applyBorder="1" applyAlignment="1">
      <alignment horizontal="center" vertical="center" wrapText="1"/>
    </xf>
    <xf numFmtId="0" fontId="45" fillId="21" borderId="33" xfId="0" applyFont="1" applyFill="1" applyBorder="1" applyAlignment="1">
      <alignment horizontal="center" vertical="center" wrapText="1"/>
    </xf>
    <xf numFmtId="0" fontId="45" fillId="21" borderId="17" xfId="0" applyFont="1" applyFill="1" applyBorder="1" applyAlignment="1">
      <alignment horizontal="center" vertical="center" wrapText="1"/>
    </xf>
    <xf numFmtId="0" fontId="45" fillId="21" borderId="17" xfId="0" applyFont="1" applyFill="1" applyBorder="1" applyAlignment="1">
      <alignment horizontal="left" wrapText="1"/>
    </xf>
    <xf numFmtId="0" fontId="45" fillId="21" borderId="14" xfId="0" applyFont="1" applyFill="1" applyBorder="1" applyAlignment="1">
      <alignment horizontal="left" wrapText="1"/>
    </xf>
    <xf numFmtId="0" fontId="45" fillId="21" borderId="20" xfId="0" applyFont="1" applyFill="1" applyBorder="1" applyAlignment="1">
      <alignment horizontal="left" wrapText="1"/>
    </xf>
    <xf numFmtId="0" fontId="25" fillId="0" borderId="53" xfId="0" applyFont="1" applyFill="1" applyBorder="1" applyAlignment="1">
      <alignment horizontal="center" wrapText="1"/>
    </xf>
    <xf numFmtId="0" fontId="3" fillId="0" borderId="52" xfId="0" applyFont="1" applyFill="1" applyBorder="1" applyAlignment="1">
      <alignment horizontal="center"/>
    </xf>
    <xf numFmtId="0" fontId="2" fillId="0" borderId="15" xfId="0" applyFont="1" applyBorder="1" applyAlignment="1">
      <alignment vertical="top" wrapText="1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2" fillId="0" borderId="15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vertical="top" wrapText="1"/>
    </xf>
    <xf numFmtId="0" fontId="5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56" fillId="0" borderId="53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64" fillId="0" borderId="65" xfId="0" applyFont="1" applyBorder="1" applyAlignment="1">
      <alignment horizontal="center" vertical="center" wrapText="1"/>
    </xf>
    <xf numFmtId="0" fontId="64" fillId="0" borderId="53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wrapText="1"/>
    </xf>
    <xf numFmtId="0" fontId="63" fillId="0" borderId="0" xfId="0" applyFont="1" applyBorder="1" applyAlignment="1">
      <alignment horizontal="center"/>
    </xf>
    <xf numFmtId="0" fontId="60" fillId="0" borderId="0" xfId="0" applyFont="1" applyBorder="1" applyAlignment="1">
      <alignment/>
    </xf>
    <xf numFmtId="0" fontId="80" fillId="22" borderId="71" xfId="0" applyFont="1" applyFill="1" applyBorder="1" applyAlignment="1">
      <alignment horizontal="center" vertical="center"/>
    </xf>
    <xf numFmtId="0" fontId="82" fillId="0" borderId="64" xfId="0" applyFont="1" applyBorder="1" applyAlignment="1">
      <alignment horizontal="center" vertical="center"/>
    </xf>
    <xf numFmtId="0" fontId="82" fillId="0" borderId="35" xfId="0" applyFont="1" applyBorder="1" applyAlignment="1">
      <alignment horizontal="center" vertical="center"/>
    </xf>
    <xf numFmtId="0" fontId="82" fillId="0" borderId="13" xfId="0" applyFont="1" applyBorder="1" applyAlignment="1">
      <alignment horizontal="center" vertical="center"/>
    </xf>
    <xf numFmtId="0" fontId="79" fillId="0" borderId="71" xfId="0" applyFont="1" applyBorder="1" applyAlignment="1">
      <alignment horizontal="center"/>
    </xf>
    <xf numFmtId="0" fontId="3" fillId="22" borderId="69" xfId="0" applyFont="1" applyFill="1" applyBorder="1" applyAlignment="1">
      <alignment horizontal="center" vertical="center"/>
    </xf>
    <xf numFmtId="0" fontId="80" fillId="22" borderId="53" xfId="0" applyFont="1" applyFill="1" applyBorder="1" applyAlignment="1">
      <alignment horizontal="center" vertical="center"/>
    </xf>
    <xf numFmtId="0" fontId="80" fillId="22" borderId="64" xfId="0" applyFont="1" applyFill="1" applyBorder="1" applyAlignment="1" applyProtection="1">
      <alignment horizontal="center" vertical="center"/>
      <protection locked="0"/>
    </xf>
    <xf numFmtId="9" fontId="80" fillId="22" borderId="53" xfId="0" applyNumberFormat="1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82" fillId="0" borderId="37" xfId="0" applyFont="1" applyBorder="1" applyAlignment="1">
      <alignment wrapText="1"/>
    </xf>
    <xf numFmtId="0" fontId="2" fillId="0" borderId="53" xfId="0" applyFont="1" applyBorder="1" applyAlignment="1">
      <alignment horizontal="center" vertical="center"/>
    </xf>
    <xf numFmtId="0" fontId="82" fillId="0" borderId="69" xfId="0" applyFont="1" applyBorder="1" applyAlignment="1">
      <alignment horizontal="left" wrapText="1" shrinkToFit="1"/>
    </xf>
    <xf numFmtId="0" fontId="82" fillId="0" borderId="12" xfId="0" applyFont="1" applyBorder="1" applyAlignment="1">
      <alignment horizontal="center" vertical="center"/>
    </xf>
    <xf numFmtId="0" fontId="84" fillId="0" borderId="37" xfId="0" applyFont="1" applyFill="1" applyBorder="1" applyAlignment="1">
      <alignment horizontal="center" vertical="center"/>
    </xf>
    <xf numFmtId="0" fontId="82" fillId="0" borderId="0" xfId="0" applyFont="1" applyBorder="1" applyAlignment="1">
      <alignment horizontal="left" wrapText="1" shrinkToFit="1"/>
    </xf>
    <xf numFmtId="0" fontId="82" fillId="0" borderId="71" xfId="0" applyFont="1" applyBorder="1" applyAlignment="1">
      <alignment horizontal="left" wrapText="1" shrinkToFit="1"/>
    </xf>
    <xf numFmtId="0" fontId="82" fillId="0" borderId="87" xfId="0" applyFont="1" applyBorder="1" applyAlignment="1">
      <alignment wrapText="1"/>
    </xf>
    <xf numFmtId="0" fontId="82" fillId="0" borderId="18" xfId="0" applyFont="1" applyBorder="1" applyAlignment="1">
      <alignment horizontal="center" vertical="center"/>
    </xf>
    <xf numFmtId="0" fontId="82" fillId="0" borderId="45" xfId="0" applyFont="1" applyBorder="1" applyAlignment="1">
      <alignment horizontal="center" vertical="center"/>
    </xf>
    <xf numFmtId="0" fontId="84" fillId="0" borderId="87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82" fillId="0" borderId="37" xfId="0" applyFont="1" applyBorder="1" applyAlignment="1">
      <alignment vertical="center" wrapText="1"/>
    </xf>
    <xf numFmtId="0" fontId="82" fillId="0" borderId="15" xfId="0" applyFont="1" applyBorder="1" applyAlignment="1">
      <alignment horizontal="center" vertical="center"/>
    </xf>
    <xf numFmtId="0" fontId="82" fillId="0" borderId="16" xfId="0" applyFont="1" applyBorder="1" applyAlignment="1">
      <alignment horizontal="center" vertical="center"/>
    </xf>
    <xf numFmtId="0" fontId="82" fillId="0" borderId="19" xfId="0" applyFont="1" applyBorder="1" applyAlignment="1">
      <alignment horizontal="center" vertical="center"/>
    </xf>
    <xf numFmtId="0" fontId="84" fillId="0" borderId="89" xfId="0" applyFont="1" applyFill="1" applyBorder="1" applyAlignment="1">
      <alignment horizontal="center" vertical="center"/>
    </xf>
    <xf numFmtId="0" fontId="84" fillId="0" borderId="49" xfId="0" applyFont="1" applyFill="1" applyBorder="1" applyAlignment="1">
      <alignment horizontal="center" vertical="center"/>
    </xf>
    <xf numFmtId="0" fontId="82" fillId="0" borderId="84" xfId="0" applyFont="1" applyBorder="1" applyAlignment="1">
      <alignment horizontal="center" vertical="center"/>
    </xf>
    <xf numFmtId="0" fontId="82" fillId="0" borderId="21" xfId="0" applyFont="1" applyBorder="1" applyAlignment="1">
      <alignment horizontal="center" vertical="center"/>
    </xf>
    <xf numFmtId="0" fontId="82" fillId="0" borderId="51" xfId="0" applyFont="1" applyBorder="1" applyAlignment="1">
      <alignment wrapText="1"/>
    </xf>
    <xf numFmtId="0" fontId="82" fillId="0" borderId="17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0" fontId="82" fillId="0" borderId="51" xfId="0" applyFont="1" applyBorder="1" applyAlignment="1">
      <alignment horizontal="left"/>
    </xf>
    <xf numFmtId="0" fontId="82" fillId="0" borderId="52" xfId="0" applyFont="1" applyBorder="1" applyAlignment="1">
      <alignment horizontal="left"/>
    </xf>
    <xf numFmtId="0" fontId="82" fillId="0" borderId="68" xfId="0" applyFont="1" applyBorder="1" applyAlignment="1">
      <alignment horizontal="left"/>
    </xf>
    <xf numFmtId="0" fontId="82" fillId="0" borderId="75" xfId="0" applyFont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82" fillId="0" borderId="11" xfId="0" applyFont="1" applyBorder="1" applyAlignment="1">
      <alignment horizontal="left" vertical="center" wrapText="1"/>
    </xf>
    <xf numFmtId="0" fontId="82" fillId="0" borderId="20" xfId="0" applyFont="1" applyBorder="1" applyAlignment="1">
      <alignment horizontal="center" vertical="center"/>
    </xf>
    <xf numFmtId="0" fontId="82" fillId="0" borderId="69" xfId="0" applyFont="1" applyBorder="1" applyAlignment="1">
      <alignment horizontal="center" vertical="center"/>
    </xf>
    <xf numFmtId="0" fontId="82" fillId="0" borderId="32" xfId="0" applyFont="1" applyBorder="1" applyAlignment="1">
      <alignment horizontal="left" vertical="center" wrapText="1"/>
    </xf>
    <xf numFmtId="0" fontId="82" fillId="0" borderId="32" xfId="0" applyFont="1" applyBorder="1" applyAlignment="1">
      <alignment horizontal="center" vertical="center"/>
    </xf>
    <xf numFmtId="0" fontId="82" fillId="0" borderId="26" xfId="0" applyFont="1" applyBorder="1" applyAlignment="1">
      <alignment horizontal="center" vertical="center"/>
    </xf>
    <xf numFmtId="0" fontId="82" fillId="0" borderId="59" xfId="0" applyFont="1" applyBorder="1" applyAlignment="1">
      <alignment horizontal="left"/>
    </xf>
    <xf numFmtId="0" fontId="82" fillId="0" borderId="23" xfId="0" applyFont="1" applyBorder="1" applyAlignment="1">
      <alignment horizontal="center" vertical="center"/>
    </xf>
    <xf numFmtId="0" fontId="82" fillId="0" borderId="24" xfId="0" applyFont="1" applyBorder="1" applyAlignment="1">
      <alignment horizontal="center" vertical="center"/>
    </xf>
    <xf numFmtId="0" fontId="82" fillId="0" borderId="37" xfId="0" applyFont="1" applyBorder="1" applyAlignment="1">
      <alignment/>
    </xf>
    <xf numFmtId="0" fontId="82" fillId="0" borderId="93" xfId="0" applyFont="1" applyBorder="1" applyAlignment="1">
      <alignment/>
    </xf>
    <xf numFmtId="0" fontId="82" fillId="0" borderId="87" xfId="0" applyFon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90" fillId="0" borderId="50" xfId="0" applyFont="1" applyFill="1" applyBorder="1" applyAlignment="1">
      <alignment horizontal="center" vertical="center"/>
    </xf>
    <xf numFmtId="0" fontId="2" fillId="0" borderId="52" xfId="0" applyFont="1" applyBorder="1" applyAlignment="1">
      <alignment/>
    </xf>
    <xf numFmtId="0" fontId="78" fillId="0" borderId="69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2" fillId="0" borderId="50" xfId="0" applyFont="1" applyBorder="1" applyAlignment="1">
      <alignment vertical="center" wrapText="1"/>
    </xf>
    <xf numFmtId="0" fontId="2" fillId="0" borderId="59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87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84" fillId="0" borderId="104" xfId="0" applyFont="1" applyFill="1" applyBorder="1" applyAlignment="1">
      <alignment horizontal="center" vertical="center"/>
    </xf>
    <xf numFmtId="0" fontId="2" fillId="0" borderId="61" xfId="0" applyFont="1" applyBorder="1" applyAlignment="1">
      <alignment/>
    </xf>
    <xf numFmtId="0" fontId="2" fillId="0" borderId="17" xfId="0" applyFont="1" applyBorder="1" applyAlignment="1">
      <alignment vertical="center" wrapText="1"/>
    </xf>
    <xf numFmtId="0" fontId="84" fillId="0" borderId="27" xfId="0" applyFont="1" applyFill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50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34" fillId="22" borderId="53" xfId="0" applyFont="1" applyFill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1" fillId="24" borderId="0" xfId="42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10" fillId="0" borderId="50" xfId="0" applyFont="1" applyBorder="1" applyAlignment="1">
      <alignment horizontal="center" wrapText="1"/>
    </xf>
    <xf numFmtId="0" fontId="10" fillId="0" borderId="53" xfId="0" applyFont="1" applyBorder="1" applyAlignment="1">
      <alignment horizontal="center" wrapText="1"/>
    </xf>
    <xf numFmtId="0" fontId="10" fillId="0" borderId="53" xfId="0" applyFont="1" applyBorder="1" applyAlignment="1">
      <alignment horizontal="center" vertical="top" wrapText="1"/>
    </xf>
    <xf numFmtId="0" fontId="6" fillId="0" borderId="0" xfId="42" applyNumberFormat="1" applyFill="1" applyBorder="1" applyAlignment="1" applyProtection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198A8A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2705100</xdr:colOff>
      <xdr:row>14</xdr:row>
      <xdr:rowOff>104775</xdr:rowOff>
    </xdr:from>
    <xdr:to>
      <xdr:col>6</xdr:col>
      <xdr:colOff>266700</xdr:colOff>
      <xdr:row>18</xdr:row>
      <xdr:rowOff>142875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2647950"/>
          <a:ext cx="98107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8</xdr:row>
      <xdr:rowOff>9525</xdr:rowOff>
    </xdr:from>
    <xdr:to>
      <xdr:col>1</xdr:col>
      <xdr:colOff>390525</xdr:colOff>
      <xdr:row>12</xdr:row>
      <xdr:rowOff>142875</xdr:rowOff>
    </xdr:to>
    <xdr:pic>
      <xdr:nvPicPr>
        <xdr:cNvPr id="2" name="Изображения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81150"/>
          <a:ext cx="10096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790575</xdr:colOff>
      <xdr:row>8</xdr:row>
      <xdr:rowOff>85725</xdr:rowOff>
    </xdr:from>
    <xdr:to>
      <xdr:col>3</xdr:col>
      <xdr:colOff>219075</xdr:colOff>
      <xdr:row>12</xdr:row>
      <xdr:rowOff>38100</xdr:rowOff>
    </xdr:to>
    <xdr:pic>
      <xdr:nvPicPr>
        <xdr:cNvPr id="3" name="Изображения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4950" y="1657350"/>
          <a:ext cx="9906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104775</xdr:colOff>
      <xdr:row>8</xdr:row>
      <xdr:rowOff>95250</xdr:rowOff>
    </xdr:from>
    <xdr:to>
      <xdr:col>4</xdr:col>
      <xdr:colOff>1685925</xdr:colOff>
      <xdr:row>12</xdr:row>
      <xdr:rowOff>114300</xdr:rowOff>
    </xdr:to>
    <xdr:pic>
      <xdr:nvPicPr>
        <xdr:cNvPr id="4" name="Изображения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47975" y="1666875"/>
          <a:ext cx="158115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1590675</xdr:colOff>
      <xdr:row>8</xdr:row>
      <xdr:rowOff>104775</xdr:rowOff>
    </xdr:from>
    <xdr:to>
      <xdr:col>4</xdr:col>
      <xdr:colOff>2867025</xdr:colOff>
      <xdr:row>12</xdr:row>
      <xdr:rowOff>76200</xdr:rowOff>
    </xdr:to>
    <xdr:pic>
      <xdr:nvPicPr>
        <xdr:cNvPr id="5" name="Изображения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33875" y="1676400"/>
          <a:ext cx="12763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28575</xdr:colOff>
      <xdr:row>9</xdr:row>
      <xdr:rowOff>38100</xdr:rowOff>
    </xdr:from>
    <xdr:to>
      <xdr:col>6</xdr:col>
      <xdr:colOff>457200</xdr:colOff>
      <xdr:row>12</xdr:row>
      <xdr:rowOff>57150</xdr:rowOff>
    </xdr:to>
    <xdr:pic>
      <xdr:nvPicPr>
        <xdr:cNvPr id="6" name="Изображения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38800" y="1771650"/>
          <a:ext cx="98107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152400</xdr:colOff>
      <xdr:row>15</xdr:row>
      <xdr:rowOff>28575</xdr:rowOff>
    </xdr:from>
    <xdr:to>
      <xdr:col>2</xdr:col>
      <xdr:colOff>257175</xdr:colOff>
      <xdr:row>18</xdr:row>
      <xdr:rowOff>123825</xdr:rowOff>
    </xdr:to>
    <xdr:pic>
      <xdr:nvPicPr>
        <xdr:cNvPr id="7" name="Изображения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66775" y="2733675"/>
          <a:ext cx="9144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619125</xdr:colOff>
      <xdr:row>14</xdr:row>
      <xdr:rowOff>85725</xdr:rowOff>
    </xdr:from>
    <xdr:to>
      <xdr:col>4</xdr:col>
      <xdr:colOff>1171575</xdr:colOff>
      <xdr:row>18</xdr:row>
      <xdr:rowOff>142875</xdr:rowOff>
    </xdr:to>
    <xdr:pic>
      <xdr:nvPicPr>
        <xdr:cNvPr id="8" name="Изображения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43125" y="2628900"/>
          <a:ext cx="17716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1266825</xdr:colOff>
      <xdr:row>14</xdr:row>
      <xdr:rowOff>114300</xdr:rowOff>
    </xdr:from>
    <xdr:to>
      <xdr:col>4</xdr:col>
      <xdr:colOff>2771775</xdr:colOff>
      <xdr:row>18</xdr:row>
      <xdr:rowOff>123825</xdr:rowOff>
    </xdr:to>
    <xdr:pic>
      <xdr:nvPicPr>
        <xdr:cNvPr id="9" name="Изображения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10025" y="2657475"/>
          <a:ext cx="150495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1"/>
  <sheetViews>
    <sheetView tabSelected="1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33.25390625" style="1" customWidth="1"/>
    <col min="2" max="2" width="78.75390625" style="1" customWidth="1"/>
    <col min="3" max="5" width="12.125" style="2" customWidth="1"/>
    <col min="6" max="6" width="9.25390625" style="3" customWidth="1"/>
    <col min="7" max="7" width="20.375" style="4" customWidth="1"/>
    <col min="8" max="10" width="9.625" style="5" customWidth="1"/>
    <col min="11" max="15" width="9.625" style="1" customWidth="1"/>
    <col min="16" max="16384" width="9.125" style="1" customWidth="1"/>
  </cols>
  <sheetData>
    <row r="1" spans="1:10" ht="10.5" customHeight="1">
      <c r="A1" s="1091"/>
      <c r="G1" s="5"/>
      <c r="I1" s="4"/>
      <c r="J1" s="4"/>
    </row>
    <row r="2" spans="1:12" ht="27.75" customHeight="1">
      <c r="A2" s="1091"/>
      <c r="B2" s="6"/>
      <c r="G2" s="5"/>
      <c r="I2" s="4"/>
      <c r="J2" s="4"/>
      <c r="K2" s="7"/>
      <c r="L2" s="7"/>
    </row>
    <row r="3" spans="1:10" ht="27.75" customHeight="1">
      <c r="A3" s="1091"/>
      <c r="B3" s="6"/>
      <c r="C3" s="1251"/>
      <c r="E3" s="8"/>
      <c r="F3" s="9"/>
      <c r="G3" s="8"/>
      <c r="I3" s="4"/>
      <c r="J3" s="4"/>
    </row>
    <row r="4" spans="1:12" ht="3" customHeight="1">
      <c r="A4" s="10"/>
      <c r="B4" s="11"/>
      <c r="C4" s="12"/>
      <c r="D4" s="12"/>
      <c r="E4" s="12"/>
      <c r="F4" s="13"/>
      <c r="G4" s="5"/>
      <c r="I4" s="4"/>
      <c r="J4" s="4"/>
      <c r="K4" s="7"/>
      <c r="L4" s="7"/>
    </row>
    <row r="5" spans="1:12" ht="12.75" customHeight="1">
      <c r="A5" s="2" t="s">
        <v>1445</v>
      </c>
      <c r="C5" s="14" t="s">
        <v>1446</v>
      </c>
      <c r="G5" s="15"/>
      <c r="H5" s="15"/>
      <c r="I5" s="4"/>
      <c r="J5" s="4"/>
      <c r="K5" s="7"/>
      <c r="L5" s="7"/>
    </row>
    <row r="6" spans="1:12" ht="12.75" customHeight="1">
      <c r="A6" s="2"/>
      <c r="C6" s="14" t="s">
        <v>1447</v>
      </c>
      <c r="G6" s="16"/>
      <c r="H6" s="16"/>
      <c r="I6" s="4"/>
      <c r="J6" s="4"/>
      <c r="K6" s="7"/>
      <c r="L6" s="7"/>
    </row>
    <row r="7" spans="3:10" ht="12.75" customHeight="1">
      <c r="C7" s="17" t="s">
        <v>1448</v>
      </c>
      <c r="E7" s="18"/>
      <c r="F7" s="18">
        <v>40709</v>
      </c>
      <c r="G7" s="16"/>
      <c r="H7" s="16"/>
      <c r="I7" s="4"/>
      <c r="J7" s="4"/>
    </row>
    <row r="8" spans="1:10" s="14" customFormat="1" ht="36">
      <c r="A8" s="19" t="s">
        <v>1449</v>
      </c>
      <c r="B8" s="20" t="s">
        <v>1450</v>
      </c>
      <c r="C8" s="21" t="s">
        <v>1451</v>
      </c>
      <c r="D8" s="21" t="s">
        <v>1452</v>
      </c>
      <c r="E8" s="21" t="s">
        <v>1453</v>
      </c>
      <c r="F8" s="22" t="s">
        <v>1454</v>
      </c>
      <c r="G8" s="4"/>
      <c r="H8" s="4"/>
      <c r="I8" s="4"/>
      <c r="J8" s="23"/>
    </row>
    <row r="9" spans="1:10" s="2" customFormat="1" ht="15.75">
      <c r="A9" s="1090" t="s">
        <v>1455</v>
      </c>
      <c r="B9" s="1090"/>
      <c r="C9" s="1090"/>
      <c r="D9" s="1090"/>
      <c r="E9" s="1090"/>
      <c r="F9" s="1090"/>
      <c r="G9" s="4"/>
      <c r="H9" s="4"/>
      <c r="I9" s="4"/>
      <c r="J9" s="23"/>
    </row>
    <row r="10" spans="1:10" s="4" customFormat="1" ht="36">
      <c r="A10" s="24" t="s">
        <v>1456</v>
      </c>
      <c r="B10" s="25" t="s">
        <v>1457</v>
      </c>
      <c r="C10" s="26">
        <v>175</v>
      </c>
      <c r="D10" s="26">
        <v>160</v>
      </c>
      <c r="E10" s="26">
        <v>150</v>
      </c>
      <c r="F10" s="27" t="s">
        <v>1458</v>
      </c>
      <c r="H10" s="5"/>
      <c r="I10" s="5"/>
      <c r="J10" s="5"/>
    </row>
    <row r="11" spans="1:10" s="4" customFormat="1" ht="36">
      <c r="A11" s="24" t="s">
        <v>1459</v>
      </c>
      <c r="B11" s="25" t="s">
        <v>1460</v>
      </c>
      <c r="C11" s="26">
        <v>190</v>
      </c>
      <c r="D11" s="26">
        <v>190</v>
      </c>
      <c r="E11" s="26">
        <v>190</v>
      </c>
      <c r="F11" s="27" t="s">
        <v>1458</v>
      </c>
      <c r="H11" s="5"/>
      <c r="I11" s="5"/>
      <c r="J11" s="5"/>
    </row>
    <row r="12" spans="1:10" s="4" customFormat="1" ht="24">
      <c r="A12" s="24" t="s">
        <v>1461</v>
      </c>
      <c r="B12" s="25" t="s">
        <v>1462</v>
      </c>
      <c r="C12" s="26">
        <v>330</v>
      </c>
      <c r="D12" s="26">
        <v>315</v>
      </c>
      <c r="E12" s="26">
        <v>300</v>
      </c>
      <c r="F12" s="27" t="s">
        <v>1458</v>
      </c>
      <c r="H12" s="5"/>
      <c r="I12" s="5"/>
      <c r="J12" s="5"/>
    </row>
    <row r="13" spans="1:10" s="4" customFormat="1" ht="24">
      <c r="A13" s="24" t="s">
        <v>1463</v>
      </c>
      <c r="B13" s="25" t="s">
        <v>1464</v>
      </c>
      <c r="C13" s="26">
        <v>360</v>
      </c>
      <c r="D13" s="26">
        <v>345</v>
      </c>
      <c r="E13" s="26">
        <v>330</v>
      </c>
      <c r="F13" s="27" t="s">
        <v>1458</v>
      </c>
      <c r="H13" s="5"/>
      <c r="I13" s="5"/>
      <c r="J13" s="5"/>
    </row>
    <row r="14" spans="1:10" s="4" customFormat="1" ht="24">
      <c r="A14" s="24" t="s">
        <v>1465</v>
      </c>
      <c r="B14" s="28" t="s">
        <v>1466</v>
      </c>
      <c r="C14" s="26">
        <v>270</v>
      </c>
      <c r="D14" s="26">
        <v>246</v>
      </c>
      <c r="E14" s="26">
        <v>230</v>
      </c>
      <c r="F14" s="27" t="s">
        <v>1458</v>
      </c>
      <c r="H14" s="5"/>
      <c r="I14" s="5"/>
      <c r="J14" s="5"/>
    </row>
    <row r="15" spans="1:10" s="14" customFormat="1" ht="36">
      <c r="A15" s="29" t="s">
        <v>1467</v>
      </c>
      <c r="B15" s="30" t="s">
        <v>1468</v>
      </c>
      <c r="C15" s="31">
        <v>119</v>
      </c>
      <c r="D15" s="31">
        <v>119</v>
      </c>
      <c r="E15" s="31">
        <v>119</v>
      </c>
      <c r="F15" s="32" t="s">
        <v>1458</v>
      </c>
      <c r="G15" s="4"/>
      <c r="H15" s="33"/>
      <c r="I15" s="33"/>
      <c r="J15" s="23"/>
    </row>
    <row r="16" spans="1:10" s="14" customFormat="1" ht="36">
      <c r="A16" s="24" t="s">
        <v>1469</v>
      </c>
      <c r="B16" s="34" t="s">
        <v>1470</v>
      </c>
      <c r="C16" s="35">
        <v>149</v>
      </c>
      <c r="D16" s="35">
        <v>149</v>
      </c>
      <c r="E16" s="35">
        <v>149</v>
      </c>
      <c r="F16" s="27" t="s">
        <v>1458</v>
      </c>
      <c r="G16" s="4"/>
      <c r="H16" s="4"/>
      <c r="I16" s="4"/>
      <c r="J16" s="23"/>
    </row>
    <row r="17" spans="1:9" ht="24">
      <c r="A17" s="24" t="s">
        <v>1471</v>
      </c>
      <c r="B17" s="34" t="s">
        <v>1472</v>
      </c>
      <c r="C17" s="35">
        <v>6400</v>
      </c>
      <c r="D17" s="35">
        <v>6100</v>
      </c>
      <c r="E17" s="35">
        <v>5900</v>
      </c>
      <c r="F17" s="27" t="s">
        <v>1473</v>
      </c>
      <c r="H17" s="33"/>
      <c r="I17" s="33"/>
    </row>
    <row r="18" spans="1:9" ht="24">
      <c r="A18" s="36" t="s">
        <v>1474</v>
      </c>
      <c r="B18" s="37" t="s">
        <v>1472</v>
      </c>
      <c r="C18" s="38">
        <v>6400</v>
      </c>
      <c r="D18" s="38">
        <v>6100</v>
      </c>
      <c r="E18" s="38">
        <v>5900</v>
      </c>
      <c r="F18" s="39" t="s">
        <v>1473</v>
      </c>
      <c r="H18" s="33"/>
      <c r="I18" s="33"/>
    </row>
    <row r="19" spans="1:10" s="2" customFormat="1" ht="15.75">
      <c r="A19" s="1090" t="s">
        <v>1475</v>
      </c>
      <c r="B19" s="1090"/>
      <c r="C19" s="1090"/>
      <c r="D19" s="1090"/>
      <c r="E19" s="1090"/>
      <c r="F19" s="1090"/>
      <c r="G19" s="40"/>
      <c r="H19" s="33"/>
      <c r="I19" s="33"/>
      <c r="J19" s="5"/>
    </row>
    <row r="20" spans="1:10" s="4" customFormat="1" ht="24">
      <c r="A20" s="29" t="s">
        <v>1476</v>
      </c>
      <c r="B20" s="25" t="s">
        <v>1477</v>
      </c>
      <c r="C20" s="41">
        <v>200</v>
      </c>
      <c r="D20" s="41">
        <v>190</v>
      </c>
      <c r="E20" s="41">
        <v>180</v>
      </c>
      <c r="F20" s="32" t="s">
        <v>1458</v>
      </c>
      <c r="H20" s="33"/>
      <c r="I20" s="33"/>
      <c r="J20" s="5"/>
    </row>
    <row r="21" spans="1:10" s="4" customFormat="1" ht="24">
      <c r="A21" s="24" t="s">
        <v>1478</v>
      </c>
      <c r="B21" s="25" t="s">
        <v>1479</v>
      </c>
      <c r="C21" s="26">
        <v>395</v>
      </c>
      <c r="D21" s="26">
        <v>385</v>
      </c>
      <c r="E21" s="26">
        <v>375</v>
      </c>
      <c r="F21" s="27" t="s">
        <v>1458</v>
      </c>
      <c r="H21" s="33"/>
      <c r="I21" s="33"/>
      <c r="J21" s="5"/>
    </row>
    <row r="22" spans="1:10" s="4" customFormat="1" ht="24">
      <c r="A22" s="24" t="s">
        <v>1480</v>
      </c>
      <c r="B22" s="25" t="s">
        <v>1481</v>
      </c>
      <c r="C22" s="26">
        <v>455</v>
      </c>
      <c r="D22" s="26">
        <v>445</v>
      </c>
      <c r="E22" s="26">
        <v>435</v>
      </c>
      <c r="F22" s="27" t="s">
        <v>1458</v>
      </c>
      <c r="G22" s="42"/>
      <c r="H22" s="23"/>
      <c r="I22" s="23"/>
      <c r="J22" s="23"/>
    </row>
    <row r="23" spans="1:10" s="4" customFormat="1" ht="24">
      <c r="A23" s="24" t="s">
        <v>1482</v>
      </c>
      <c r="B23" s="25" t="s">
        <v>1483</v>
      </c>
      <c r="C23" s="26">
        <v>570</v>
      </c>
      <c r="D23" s="26">
        <v>530</v>
      </c>
      <c r="E23" s="35">
        <v>490</v>
      </c>
      <c r="F23" s="27" t="s">
        <v>1458</v>
      </c>
      <c r="H23" s="5"/>
      <c r="I23" s="5"/>
      <c r="J23" s="5"/>
    </row>
    <row r="24" spans="1:6" ht="36">
      <c r="A24" s="24" t="s">
        <v>1484</v>
      </c>
      <c r="B24" s="25" t="s">
        <v>1485</v>
      </c>
      <c r="C24" s="26">
        <v>715</v>
      </c>
      <c r="D24" s="26">
        <v>705</v>
      </c>
      <c r="E24" s="26">
        <v>695</v>
      </c>
      <c r="F24" s="27" t="s">
        <v>1458</v>
      </c>
    </row>
    <row r="25" spans="1:6" ht="24">
      <c r="A25" s="24" t="s">
        <v>1486</v>
      </c>
      <c r="B25" s="25" t="s">
        <v>1487</v>
      </c>
      <c r="C25" s="43">
        <v>829</v>
      </c>
      <c r="D25" s="26">
        <v>805</v>
      </c>
      <c r="E25" s="26">
        <v>785</v>
      </c>
      <c r="F25" s="27" t="s">
        <v>1458</v>
      </c>
    </row>
    <row r="26" spans="1:6" ht="24">
      <c r="A26" s="24" t="s">
        <v>1488</v>
      </c>
      <c r="B26" s="25" t="s">
        <v>1489</v>
      </c>
      <c r="C26" s="43">
        <v>1360</v>
      </c>
      <c r="D26" s="26">
        <v>1325</v>
      </c>
      <c r="E26" s="26">
        <v>1280</v>
      </c>
      <c r="F26" s="27" t="s">
        <v>1458</v>
      </c>
    </row>
    <row r="27" spans="1:6" ht="36">
      <c r="A27" s="24" t="s">
        <v>1490</v>
      </c>
      <c r="B27" s="25" t="s">
        <v>1491</v>
      </c>
      <c r="C27" s="35" t="s">
        <v>1492</v>
      </c>
      <c r="D27" s="35" t="s">
        <v>1492</v>
      </c>
      <c r="E27" s="35" t="s">
        <v>1492</v>
      </c>
      <c r="F27" s="27" t="s">
        <v>1458</v>
      </c>
    </row>
    <row r="28" spans="1:6" ht="24">
      <c r="A28" s="24" t="s">
        <v>1493</v>
      </c>
      <c r="B28" s="25" t="s">
        <v>1494</v>
      </c>
      <c r="C28" s="35">
        <v>490</v>
      </c>
      <c r="D28" s="35">
        <v>470</v>
      </c>
      <c r="E28" s="35">
        <v>450</v>
      </c>
      <c r="F28" s="27" t="s">
        <v>1458</v>
      </c>
    </row>
    <row r="29" spans="1:10" s="4" customFormat="1" ht="24">
      <c r="A29" s="24" t="s">
        <v>1495</v>
      </c>
      <c r="B29" s="25" t="s">
        <v>1496</v>
      </c>
      <c r="C29" s="26">
        <v>525</v>
      </c>
      <c r="D29" s="26">
        <v>500</v>
      </c>
      <c r="E29" s="26">
        <v>475</v>
      </c>
      <c r="F29" s="27" t="s">
        <v>1458</v>
      </c>
      <c r="H29" s="5"/>
      <c r="I29" s="5"/>
      <c r="J29" s="5"/>
    </row>
    <row r="30" spans="1:6" ht="24">
      <c r="A30" s="24" t="s">
        <v>1497</v>
      </c>
      <c r="B30" s="25" t="s">
        <v>1498</v>
      </c>
      <c r="C30" s="26">
        <v>1170</v>
      </c>
      <c r="D30" s="26">
        <v>1100</v>
      </c>
      <c r="E30" s="26">
        <v>1060</v>
      </c>
      <c r="F30" s="27" t="s">
        <v>1458</v>
      </c>
    </row>
    <row r="31" spans="1:6" ht="24">
      <c r="A31" s="24" t="s">
        <v>1499</v>
      </c>
      <c r="B31" s="25" t="s">
        <v>1500</v>
      </c>
      <c r="C31" s="26">
        <v>1400</v>
      </c>
      <c r="D31" s="26">
        <v>1300</v>
      </c>
      <c r="E31" s="26">
        <v>1210</v>
      </c>
      <c r="F31" s="27" t="s">
        <v>1458</v>
      </c>
    </row>
    <row r="32" spans="1:6" ht="24">
      <c r="A32" s="24" t="s">
        <v>1501</v>
      </c>
      <c r="B32" s="25" t="s">
        <v>1502</v>
      </c>
      <c r="C32" s="26">
        <v>1600</v>
      </c>
      <c r="D32" s="26">
        <v>1500</v>
      </c>
      <c r="E32" s="26">
        <v>1380</v>
      </c>
      <c r="F32" s="27" t="s">
        <v>1458</v>
      </c>
    </row>
    <row r="33" spans="1:6" ht="24">
      <c r="A33" s="24" t="s">
        <v>1503</v>
      </c>
      <c r="B33" s="25" t="s">
        <v>1504</v>
      </c>
      <c r="C33" s="26">
        <v>1790</v>
      </c>
      <c r="D33" s="26">
        <v>1680</v>
      </c>
      <c r="E33" s="26">
        <v>1550</v>
      </c>
      <c r="F33" s="27" t="s">
        <v>1458</v>
      </c>
    </row>
    <row r="34" spans="1:10" s="4" customFormat="1" ht="36">
      <c r="A34" s="24" t="s">
        <v>1505</v>
      </c>
      <c r="B34" s="25" t="s">
        <v>1506</v>
      </c>
      <c r="C34" s="26">
        <v>2000</v>
      </c>
      <c r="D34" s="26">
        <v>1940</v>
      </c>
      <c r="E34" s="26">
        <v>1880</v>
      </c>
      <c r="F34" s="27" t="s">
        <v>1458</v>
      </c>
      <c r="H34" s="5"/>
      <c r="I34" s="5"/>
      <c r="J34" s="5"/>
    </row>
    <row r="35" spans="1:10" s="4" customFormat="1" ht="36">
      <c r="A35" s="24" t="s">
        <v>1507</v>
      </c>
      <c r="B35" s="25" t="s">
        <v>1508</v>
      </c>
      <c r="C35" s="26">
        <v>3850</v>
      </c>
      <c r="D35" s="26">
        <v>3750</v>
      </c>
      <c r="E35" s="26">
        <v>3650</v>
      </c>
      <c r="F35" s="27" t="s">
        <v>1458</v>
      </c>
      <c r="H35" s="5"/>
      <c r="I35" s="5"/>
      <c r="J35" s="5"/>
    </row>
    <row r="36" spans="1:10" s="4" customFormat="1" ht="24">
      <c r="A36" s="24" t="s">
        <v>1509</v>
      </c>
      <c r="B36" s="25" t="s">
        <v>1510</v>
      </c>
      <c r="C36" s="26">
        <v>420</v>
      </c>
      <c r="D36" s="26">
        <v>395</v>
      </c>
      <c r="E36" s="26">
        <v>380</v>
      </c>
      <c r="F36" s="27" t="s">
        <v>1458</v>
      </c>
      <c r="H36" s="5"/>
      <c r="I36" s="5"/>
      <c r="J36" s="5"/>
    </row>
    <row r="37" spans="1:10" s="4" customFormat="1" ht="24">
      <c r="A37" s="24" t="s">
        <v>1511</v>
      </c>
      <c r="B37" s="25" t="s">
        <v>1512</v>
      </c>
      <c r="C37" s="26">
        <v>1400</v>
      </c>
      <c r="D37" s="26">
        <v>1310</v>
      </c>
      <c r="E37" s="26">
        <v>1250</v>
      </c>
      <c r="F37" s="27" t="s">
        <v>1458</v>
      </c>
      <c r="H37" s="5"/>
      <c r="I37" s="5"/>
      <c r="J37" s="5"/>
    </row>
    <row r="38" spans="1:10" s="4" customFormat="1" ht="36">
      <c r="A38" s="45" t="s">
        <v>1513</v>
      </c>
      <c r="B38" s="25" t="s">
        <v>1514</v>
      </c>
      <c r="C38" s="35">
        <v>1850</v>
      </c>
      <c r="D38" s="35">
        <v>1850</v>
      </c>
      <c r="E38" s="35">
        <v>1850</v>
      </c>
      <c r="F38" s="27" t="s">
        <v>1515</v>
      </c>
      <c r="H38" s="5"/>
      <c r="I38" s="5"/>
      <c r="J38" s="5"/>
    </row>
    <row r="39" spans="1:10" s="4" customFormat="1" ht="24">
      <c r="A39" s="24" t="s">
        <v>1516</v>
      </c>
      <c r="B39" s="25" t="s">
        <v>0</v>
      </c>
      <c r="C39" s="35">
        <v>1350</v>
      </c>
      <c r="D39" s="35">
        <v>1280</v>
      </c>
      <c r="E39" s="35">
        <v>1200</v>
      </c>
      <c r="F39" s="27" t="s">
        <v>1458</v>
      </c>
      <c r="H39" s="5"/>
      <c r="I39" s="5"/>
      <c r="J39" s="5"/>
    </row>
    <row r="40" spans="1:10" s="4" customFormat="1" ht="24">
      <c r="A40" s="24" t="s">
        <v>1</v>
      </c>
      <c r="B40" s="25" t="s">
        <v>2</v>
      </c>
      <c r="C40" s="35" t="s">
        <v>3</v>
      </c>
      <c r="D40" s="35" t="s">
        <v>3</v>
      </c>
      <c r="E40" s="35" t="s">
        <v>3</v>
      </c>
      <c r="F40" s="27" t="s">
        <v>1458</v>
      </c>
      <c r="H40" s="5"/>
      <c r="I40" s="5"/>
      <c r="J40" s="5"/>
    </row>
    <row r="41" spans="1:10" s="4" customFormat="1" ht="24">
      <c r="A41" s="24" t="s">
        <v>4</v>
      </c>
      <c r="B41" s="25" t="s">
        <v>5</v>
      </c>
      <c r="C41" s="35" t="s">
        <v>3</v>
      </c>
      <c r="D41" s="35" t="s">
        <v>3</v>
      </c>
      <c r="E41" s="35" t="s">
        <v>3</v>
      </c>
      <c r="F41" s="27" t="s">
        <v>1458</v>
      </c>
      <c r="H41" s="5"/>
      <c r="I41" s="5"/>
      <c r="J41" s="5"/>
    </row>
    <row r="42" spans="1:10" s="4" customFormat="1" ht="24">
      <c r="A42" s="24" t="s">
        <v>6</v>
      </c>
      <c r="B42" s="25" t="s">
        <v>7</v>
      </c>
      <c r="C42" s="35" t="s">
        <v>3</v>
      </c>
      <c r="D42" s="35" t="s">
        <v>3</v>
      </c>
      <c r="E42" s="35" t="s">
        <v>3</v>
      </c>
      <c r="F42" s="27" t="s">
        <v>1458</v>
      </c>
      <c r="H42" s="5"/>
      <c r="I42" s="5"/>
      <c r="J42" s="5"/>
    </row>
    <row r="43" spans="1:11" s="4" customFormat="1" ht="24">
      <c r="A43" s="24" t="s">
        <v>8</v>
      </c>
      <c r="B43" s="25" t="s">
        <v>9</v>
      </c>
      <c r="C43" s="26" t="s">
        <v>3</v>
      </c>
      <c r="D43" s="26" t="s">
        <v>3</v>
      </c>
      <c r="E43" s="26" t="s">
        <v>3</v>
      </c>
      <c r="F43" s="27" t="s">
        <v>1515</v>
      </c>
      <c r="H43" s="5"/>
      <c r="I43" s="5"/>
      <c r="J43" s="5"/>
      <c r="K43" s="1"/>
    </row>
    <row r="44" spans="1:10" s="4" customFormat="1" ht="24">
      <c r="A44" s="24" t="s">
        <v>10</v>
      </c>
      <c r="B44" s="25" t="s">
        <v>11</v>
      </c>
      <c r="C44" s="26" t="s">
        <v>3</v>
      </c>
      <c r="D44" s="26" t="s">
        <v>3</v>
      </c>
      <c r="E44" s="26" t="s">
        <v>3</v>
      </c>
      <c r="F44" s="27" t="s">
        <v>1515</v>
      </c>
      <c r="H44" s="5"/>
      <c r="I44" s="5"/>
      <c r="J44" s="5"/>
    </row>
    <row r="45" spans="1:10" s="4" customFormat="1" ht="15.75">
      <c r="A45" s="1090" t="s">
        <v>12</v>
      </c>
      <c r="B45" s="1090"/>
      <c r="C45" s="1090"/>
      <c r="D45" s="1090"/>
      <c r="E45" s="1090"/>
      <c r="F45" s="1090"/>
      <c r="H45" s="5"/>
      <c r="I45" s="5"/>
      <c r="J45" s="5"/>
    </row>
    <row r="46" spans="1:10" s="4" customFormat="1" ht="48">
      <c r="A46" s="29" t="s">
        <v>13</v>
      </c>
      <c r="B46" s="46" t="s">
        <v>14</v>
      </c>
      <c r="C46" s="47" t="s">
        <v>15</v>
      </c>
      <c r="D46" s="47" t="s">
        <v>15</v>
      </c>
      <c r="E46" s="47" t="s">
        <v>15</v>
      </c>
      <c r="F46" s="32" t="s">
        <v>1458</v>
      </c>
      <c r="H46" s="5"/>
      <c r="I46" s="5"/>
      <c r="J46" s="5"/>
    </row>
    <row r="47" spans="1:10" s="4" customFormat="1" ht="48">
      <c r="A47" s="24" t="s">
        <v>16</v>
      </c>
      <c r="B47" s="25" t="s">
        <v>17</v>
      </c>
      <c r="C47" s="35">
        <v>85000</v>
      </c>
      <c r="D47" s="35">
        <v>82500</v>
      </c>
      <c r="E47" s="35">
        <v>78000</v>
      </c>
      <c r="F47" s="27" t="s">
        <v>18</v>
      </c>
      <c r="H47" s="5"/>
      <c r="I47" s="5"/>
      <c r="J47" s="5"/>
    </row>
    <row r="48" spans="1:10" s="4" customFormat="1" ht="48">
      <c r="A48" s="24" t="s">
        <v>19</v>
      </c>
      <c r="B48" s="28" t="s">
        <v>20</v>
      </c>
      <c r="C48" s="35">
        <v>1750</v>
      </c>
      <c r="D48" s="35">
        <v>1650</v>
      </c>
      <c r="E48" s="35">
        <v>1550</v>
      </c>
      <c r="F48" s="27" t="s">
        <v>1458</v>
      </c>
      <c r="H48" s="5"/>
      <c r="I48" s="5"/>
      <c r="J48" s="5"/>
    </row>
    <row r="49" spans="1:10" s="4" customFormat="1" ht="73.5" customHeight="1">
      <c r="A49" s="24" t="s">
        <v>21</v>
      </c>
      <c r="B49" s="28" t="s">
        <v>2469</v>
      </c>
      <c r="C49" s="35">
        <v>14200</v>
      </c>
      <c r="D49" s="35">
        <v>14200</v>
      </c>
      <c r="E49" s="35">
        <v>14200</v>
      </c>
      <c r="F49" s="27" t="s">
        <v>1458</v>
      </c>
      <c r="H49" s="5"/>
      <c r="I49" s="5"/>
      <c r="J49" s="5"/>
    </row>
    <row r="50" spans="1:10" s="4" customFormat="1" ht="36">
      <c r="A50" s="24" t="s">
        <v>22</v>
      </c>
      <c r="B50" s="25" t="s">
        <v>23</v>
      </c>
      <c r="C50" s="35">
        <v>1590</v>
      </c>
      <c r="D50" s="35">
        <v>1540</v>
      </c>
      <c r="E50" s="35">
        <v>1480</v>
      </c>
      <c r="F50" s="27" t="s">
        <v>1458</v>
      </c>
      <c r="H50" s="5"/>
      <c r="I50" s="5"/>
      <c r="J50" s="5"/>
    </row>
    <row r="51" spans="1:10" s="4" customFormat="1" ht="36">
      <c r="A51" s="24" t="s">
        <v>24</v>
      </c>
      <c r="B51" s="28" t="s">
        <v>25</v>
      </c>
      <c r="C51" s="35">
        <v>1770</v>
      </c>
      <c r="D51" s="35">
        <v>1690</v>
      </c>
      <c r="E51" s="35">
        <v>1630</v>
      </c>
      <c r="F51" s="27" t="s">
        <v>1458</v>
      </c>
      <c r="H51" s="5"/>
      <c r="I51" s="5"/>
      <c r="J51" s="5"/>
    </row>
    <row r="52" spans="1:10" s="4" customFormat="1" ht="36">
      <c r="A52" s="24" t="s">
        <v>26</v>
      </c>
      <c r="B52" s="25" t="s">
        <v>27</v>
      </c>
      <c r="C52" s="35">
        <v>2400</v>
      </c>
      <c r="D52" s="35">
        <v>2250</v>
      </c>
      <c r="E52" s="35">
        <v>2150</v>
      </c>
      <c r="F52" s="27" t="s">
        <v>1458</v>
      </c>
      <c r="H52" s="5"/>
      <c r="I52" s="5"/>
      <c r="J52" s="5"/>
    </row>
    <row r="53" spans="1:10" s="4" customFormat="1" ht="36">
      <c r="A53" s="24" t="s">
        <v>28</v>
      </c>
      <c r="B53" s="25" t="s">
        <v>29</v>
      </c>
      <c r="C53" s="35">
        <v>2400</v>
      </c>
      <c r="D53" s="35">
        <v>2250</v>
      </c>
      <c r="E53" s="35">
        <v>2150</v>
      </c>
      <c r="F53" s="27" t="s">
        <v>1458</v>
      </c>
      <c r="H53" s="5"/>
      <c r="I53" s="5"/>
      <c r="J53" s="5"/>
    </row>
    <row r="54" spans="1:10" s="4" customFormat="1" ht="36">
      <c r="A54" s="24" t="s">
        <v>30</v>
      </c>
      <c r="B54" s="48" t="s">
        <v>31</v>
      </c>
      <c r="C54" s="35">
        <v>5640</v>
      </c>
      <c r="D54" s="35">
        <v>5490</v>
      </c>
      <c r="E54" s="35">
        <v>5330</v>
      </c>
      <c r="F54" s="27" t="s">
        <v>1458</v>
      </c>
      <c r="H54" s="5"/>
      <c r="I54" s="5"/>
      <c r="J54" s="5"/>
    </row>
    <row r="55" spans="1:10" s="4" customFormat="1" ht="60">
      <c r="A55" s="24" t="s">
        <v>32</v>
      </c>
      <c r="B55" s="25" t="s">
        <v>33</v>
      </c>
      <c r="C55" s="35">
        <v>3500</v>
      </c>
      <c r="D55" s="35" t="s">
        <v>3</v>
      </c>
      <c r="E55" s="35" t="s">
        <v>3</v>
      </c>
      <c r="F55" s="27" t="s">
        <v>1458</v>
      </c>
      <c r="H55" s="5"/>
      <c r="I55" s="5"/>
      <c r="J55" s="5"/>
    </row>
    <row r="56" spans="1:10" s="4" customFormat="1" ht="36">
      <c r="A56" s="24" t="s">
        <v>34</v>
      </c>
      <c r="B56" s="28" t="s">
        <v>35</v>
      </c>
      <c r="C56" s="35">
        <v>100000</v>
      </c>
      <c r="D56" s="35">
        <v>95000</v>
      </c>
      <c r="E56" s="35">
        <v>95000</v>
      </c>
      <c r="F56" s="27" t="s">
        <v>18</v>
      </c>
      <c r="H56" s="5"/>
      <c r="I56" s="5"/>
      <c r="J56" s="5"/>
    </row>
    <row r="57" spans="1:10" s="4" customFormat="1" ht="36">
      <c r="A57" s="24" t="s">
        <v>36</v>
      </c>
      <c r="B57" s="25" t="s">
        <v>37</v>
      </c>
      <c r="C57" s="35">
        <v>115000</v>
      </c>
      <c r="D57" s="35">
        <v>110000</v>
      </c>
      <c r="E57" s="35">
        <v>105000</v>
      </c>
      <c r="F57" s="27" t="s">
        <v>18</v>
      </c>
      <c r="H57" s="5"/>
      <c r="I57" s="5"/>
      <c r="J57" s="5"/>
    </row>
    <row r="58" spans="1:10" s="4" customFormat="1" ht="48">
      <c r="A58" s="24" t="s">
        <v>38</v>
      </c>
      <c r="B58" s="48" t="s">
        <v>39</v>
      </c>
      <c r="C58" s="35">
        <v>175000</v>
      </c>
      <c r="D58" s="35">
        <v>175000</v>
      </c>
      <c r="E58" s="35">
        <v>175000</v>
      </c>
      <c r="F58" s="27" t="s">
        <v>18</v>
      </c>
      <c r="H58" s="5"/>
      <c r="I58" s="5"/>
      <c r="J58" s="5"/>
    </row>
    <row r="59" spans="1:10" s="4" customFormat="1" ht="48">
      <c r="A59" s="24" t="s">
        <v>40</v>
      </c>
      <c r="B59" s="48" t="s">
        <v>41</v>
      </c>
      <c r="C59" s="35">
        <v>185000</v>
      </c>
      <c r="D59" s="44">
        <v>175000</v>
      </c>
      <c r="E59" s="44">
        <v>175000</v>
      </c>
      <c r="F59" s="27" t="s">
        <v>18</v>
      </c>
      <c r="H59" s="5"/>
      <c r="I59" s="5"/>
      <c r="J59" s="5"/>
    </row>
    <row r="60" spans="1:10" s="4" customFormat="1" ht="48">
      <c r="A60" s="24" t="s">
        <v>42</v>
      </c>
      <c r="B60" s="48" t="s">
        <v>43</v>
      </c>
      <c r="C60" s="35">
        <v>260000</v>
      </c>
      <c r="D60" s="35">
        <v>250000</v>
      </c>
      <c r="E60" s="35">
        <v>250000</v>
      </c>
      <c r="F60" s="27" t="s">
        <v>18</v>
      </c>
      <c r="H60" s="5"/>
      <c r="I60" s="5"/>
      <c r="J60" s="5"/>
    </row>
    <row r="61" spans="1:10" s="4" customFormat="1" ht="36">
      <c r="A61" s="24" t="s">
        <v>44</v>
      </c>
      <c r="B61" s="25" t="s">
        <v>45</v>
      </c>
      <c r="C61" s="35">
        <v>13000</v>
      </c>
      <c r="D61" s="35">
        <v>13000</v>
      </c>
      <c r="E61" s="35">
        <v>13000</v>
      </c>
      <c r="F61" s="27" t="s">
        <v>1515</v>
      </c>
      <c r="H61" s="5"/>
      <c r="I61" s="5"/>
      <c r="J61" s="5"/>
    </row>
    <row r="62" spans="1:10" s="4" customFormat="1" ht="48">
      <c r="A62" s="24" t="s">
        <v>46</v>
      </c>
      <c r="B62" s="25" t="s">
        <v>47</v>
      </c>
      <c r="C62" s="35">
        <v>16000</v>
      </c>
      <c r="D62" s="35">
        <v>16000</v>
      </c>
      <c r="E62" s="35">
        <v>16000</v>
      </c>
      <c r="F62" s="27" t="s">
        <v>1515</v>
      </c>
      <c r="H62" s="5"/>
      <c r="I62" s="5"/>
      <c r="J62" s="5"/>
    </row>
    <row r="63" spans="1:10" s="4" customFormat="1" ht="48">
      <c r="A63" s="24" t="s">
        <v>48</v>
      </c>
      <c r="B63" s="48" t="s">
        <v>49</v>
      </c>
      <c r="C63" s="35">
        <v>16000</v>
      </c>
      <c r="D63" s="35">
        <v>16000</v>
      </c>
      <c r="E63" s="35">
        <v>16000</v>
      </c>
      <c r="F63" s="27" t="s">
        <v>1515</v>
      </c>
      <c r="H63" s="5"/>
      <c r="I63" s="5"/>
      <c r="J63" s="5"/>
    </row>
    <row r="64" spans="1:10" s="4" customFormat="1" ht="60">
      <c r="A64" s="24" t="s">
        <v>50</v>
      </c>
      <c r="B64" s="48" t="s">
        <v>51</v>
      </c>
      <c r="C64" s="35">
        <v>40000</v>
      </c>
      <c r="D64" s="35">
        <v>40000</v>
      </c>
      <c r="E64" s="35">
        <v>40000</v>
      </c>
      <c r="F64" s="27" t="s">
        <v>1515</v>
      </c>
      <c r="H64" s="5"/>
      <c r="I64" s="5"/>
      <c r="J64" s="5"/>
    </row>
    <row r="65" spans="1:10" s="4" customFormat="1" ht="60">
      <c r="A65" s="24" t="s">
        <v>52</v>
      </c>
      <c r="B65" s="48" t="s">
        <v>53</v>
      </c>
      <c r="C65" s="35">
        <v>60000</v>
      </c>
      <c r="D65" s="35">
        <v>60000</v>
      </c>
      <c r="E65" s="35">
        <v>60000</v>
      </c>
      <c r="F65" s="27" t="s">
        <v>1515</v>
      </c>
      <c r="H65" s="5"/>
      <c r="I65" s="5"/>
      <c r="J65" s="5"/>
    </row>
    <row r="66" spans="1:10" s="4" customFormat="1" ht="60">
      <c r="A66" s="24" t="s">
        <v>54</v>
      </c>
      <c r="B66" s="48" t="s">
        <v>55</v>
      </c>
      <c r="C66" s="35">
        <v>115000</v>
      </c>
      <c r="D66" s="35">
        <v>115000</v>
      </c>
      <c r="E66" s="35">
        <v>115000</v>
      </c>
      <c r="F66" s="27" t="s">
        <v>1515</v>
      </c>
      <c r="H66" s="5"/>
      <c r="I66" s="5"/>
      <c r="J66" s="5"/>
    </row>
    <row r="67" spans="1:10" s="4" customFormat="1" ht="60">
      <c r="A67" s="24" t="s">
        <v>56</v>
      </c>
      <c r="B67" s="48" t="s">
        <v>57</v>
      </c>
      <c r="C67" s="35">
        <v>67700</v>
      </c>
      <c r="D67" s="35">
        <v>61000</v>
      </c>
      <c r="E67" s="35">
        <v>60000</v>
      </c>
      <c r="F67" s="27" t="s">
        <v>58</v>
      </c>
      <c r="H67" s="5"/>
      <c r="I67" s="5"/>
      <c r="J67" s="5"/>
    </row>
    <row r="68" spans="1:10" s="4" customFormat="1" ht="60">
      <c r="A68" s="24" t="s">
        <v>59</v>
      </c>
      <c r="B68" s="48" t="s">
        <v>60</v>
      </c>
      <c r="C68" s="35">
        <v>87700</v>
      </c>
      <c r="D68" s="35">
        <v>80500</v>
      </c>
      <c r="E68" s="35">
        <v>79000</v>
      </c>
      <c r="F68" s="27" t="s">
        <v>58</v>
      </c>
      <c r="H68" s="5"/>
      <c r="I68" s="5"/>
      <c r="J68" s="5"/>
    </row>
    <row r="69" spans="1:10" s="4" customFormat="1" ht="12.75">
      <c r="A69" s="24" t="s">
        <v>61</v>
      </c>
      <c r="B69" s="25"/>
      <c r="C69" s="35">
        <v>11900</v>
      </c>
      <c r="D69" s="35">
        <v>10400</v>
      </c>
      <c r="E69" s="35">
        <v>10400</v>
      </c>
      <c r="F69" s="27" t="s">
        <v>1458</v>
      </c>
      <c r="H69" s="5"/>
      <c r="I69" s="5"/>
      <c r="J69" s="5"/>
    </row>
    <row r="70" spans="1:10" s="4" customFormat="1" ht="121.5" customHeight="1">
      <c r="A70" s="24" t="s">
        <v>62</v>
      </c>
      <c r="B70" s="25" t="s">
        <v>2470</v>
      </c>
      <c r="C70" s="35">
        <v>8900</v>
      </c>
      <c r="D70" s="35">
        <v>8900</v>
      </c>
      <c r="E70" s="35">
        <v>8900</v>
      </c>
      <c r="F70" s="27" t="s">
        <v>1515</v>
      </c>
      <c r="H70" s="5"/>
      <c r="I70" s="5"/>
      <c r="J70" s="5"/>
    </row>
    <row r="71" spans="1:10" s="4" customFormat="1" ht="121.5" customHeight="1">
      <c r="A71" s="24" t="s">
        <v>63</v>
      </c>
      <c r="B71" s="25" t="s">
        <v>2471</v>
      </c>
      <c r="C71" s="35">
        <v>11700</v>
      </c>
      <c r="D71" s="35">
        <v>11700</v>
      </c>
      <c r="E71" s="35">
        <v>11700</v>
      </c>
      <c r="F71" s="27" t="s">
        <v>1515</v>
      </c>
      <c r="H71" s="5"/>
      <c r="I71" s="5"/>
      <c r="J71" s="5"/>
    </row>
    <row r="72" spans="1:10" s="4" customFormat="1" ht="36">
      <c r="A72" s="24" t="s">
        <v>64</v>
      </c>
      <c r="B72" s="25" t="s">
        <v>2473</v>
      </c>
      <c r="C72" s="35">
        <v>1880</v>
      </c>
      <c r="D72" s="35">
        <v>1880</v>
      </c>
      <c r="E72" s="35">
        <v>1880</v>
      </c>
      <c r="F72" s="27" t="s">
        <v>1515</v>
      </c>
      <c r="H72" s="5"/>
      <c r="I72" s="5"/>
      <c r="J72" s="5"/>
    </row>
    <row r="73" spans="1:10" s="4" customFormat="1" ht="36">
      <c r="A73" s="24" t="s">
        <v>65</v>
      </c>
      <c r="B73" s="28" t="s">
        <v>66</v>
      </c>
      <c r="C73" s="43">
        <v>5100</v>
      </c>
      <c r="D73" s="43">
        <v>5100</v>
      </c>
      <c r="E73" s="43">
        <v>5100</v>
      </c>
      <c r="F73" s="27" t="s">
        <v>1515</v>
      </c>
      <c r="H73" s="5"/>
      <c r="I73" s="5"/>
      <c r="J73" s="5"/>
    </row>
    <row r="74" spans="1:10" s="4" customFormat="1" ht="36">
      <c r="A74" s="24" t="s">
        <v>67</v>
      </c>
      <c r="B74" s="28" t="s">
        <v>68</v>
      </c>
      <c r="C74" s="43">
        <v>6000</v>
      </c>
      <c r="D74" s="43">
        <v>6000</v>
      </c>
      <c r="E74" s="43">
        <v>6000</v>
      </c>
      <c r="F74" s="27" t="s">
        <v>1515</v>
      </c>
      <c r="H74" s="5"/>
      <c r="I74" s="5"/>
      <c r="J74" s="5"/>
    </row>
    <row r="75" spans="1:10" s="4" customFormat="1" ht="48">
      <c r="A75" s="24" t="s">
        <v>69</v>
      </c>
      <c r="B75" s="28" t="s">
        <v>70</v>
      </c>
      <c r="C75" s="43">
        <v>21000</v>
      </c>
      <c r="D75" s="43">
        <v>21000</v>
      </c>
      <c r="E75" s="43">
        <v>21000</v>
      </c>
      <c r="F75" s="27" t="s">
        <v>1515</v>
      </c>
      <c r="H75" s="5"/>
      <c r="I75" s="5"/>
      <c r="J75" s="5"/>
    </row>
    <row r="76" spans="1:10" s="4" customFormat="1" ht="48">
      <c r="A76" s="24" t="s">
        <v>71</v>
      </c>
      <c r="B76" s="28" t="s">
        <v>72</v>
      </c>
      <c r="C76" s="43">
        <v>23300</v>
      </c>
      <c r="D76" s="43">
        <v>23300</v>
      </c>
      <c r="E76" s="43">
        <v>23300</v>
      </c>
      <c r="F76" s="27" t="s">
        <v>1515</v>
      </c>
      <c r="H76" s="5"/>
      <c r="I76" s="5"/>
      <c r="J76" s="5"/>
    </row>
    <row r="77" spans="1:10" s="4" customFormat="1" ht="48">
      <c r="A77" s="24" t="s">
        <v>73</v>
      </c>
      <c r="B77" s="28" t="s">
        <v>70</v>
      </c>
      <c r="C77" s="43">
        <v>37000</v>
      </c>
      <c r="D77" s="43">
        <v>37000</v>
      </c>
      <c r="E77" s="43">
        <v>37000</v>
      </c>
      <c r="F77" s="27" t="s">
        <v>1515</v>
      </c>
      <c r="H77" s="5"/>
      <c r="I77" s="5"/>
      <c r="J77" s="5"/>
    </row>
    <row r="78" spans="1:10" s="4" customFormat="1" ht="48">
      <c r="A78" s="24" t="s">
        <v>74</v>
      </c>
      <c r="B78" s="28" t="s">
        <v>72</v>
      </c>
      <c r="C78" s="43">
        <v>39400</v>
      </c>
      <c r="D78" s="43">
        <v>39400</v>
      </c>
      <c r="E78" s="43">
        <v>39400</v>
      </c>
      <c r="F78" s="27" t="s">
        <v>1515</v>
      </c>
      <c r="H78" s="5"/>
      <c r="I78" s="5"/>
      <c r="J78" s="5"/>
    </row>
    <row r="79" spans="1:10" s="4" customFormat="1" ht="48">
      <c r="A79" s="24" t="s">
        <v>75</v>
      </c>
      <c r="B79" s="48" t="s">
        <v>76</v>
      </c>
      <c r="C79" s="43">
        <v>31500</v>
      </c>
      <c r="D79" s="43">
        <v>30700</v>
      </c>
      <c r="E79" s="43">
        <v>30700</v>
      </c>
      <c r="F79" s="27" t="s">
        <v>1458</v>
      </c>
      <c r="H79" s="5"/>
      <c r="I79" s="5"/>
      <c r="J79" s="5"/>
    </row>
    <row r="80" spans="1:10" s="4" customFormat="1" ht="48">
      <c r="A80" s="24" t="s">
        <v>77</v>
      </c>
      <c r="B80" s="49" t="s">
        <v>78</v>
      </c>
      <c r="C80" s="43">
        <v>32600</v>
      </c>
      <c r="D80" s="43">
        <v>32000</v>
      </c>
      <c r="E80" s="43">
        <v>32000</v>
      </c>
      <c r="F80" s="27" t="s">
        <v>1458</v>
      </c>
      <c r="H80" s="5"/>
      <c r="I80" s="5"/>
      <c r="J80" s="5"/>
    </row>
    <row r="81" spans="1:10" s="4" customFormat="1" ht="48">
      <c r="A81" s="36" t="s">
        <v>79</v>
      </c>
      <c r="B81" s="50" t="s">
        <v>80</v>
      </c>
      <c r="C81" s="51">
        <v>47400</v>
      </c>
      <c r="D81" s="51">
        <v>46500</v>
      </c>
      <c r="E81" s="51">
        <v>46500</v>
      </c>
      <c r="F81" s="39" t="s">
        <v>1458</v>
      </c>
      <c r="H81" s="5"/>
      <c r="I81" s="5"/>
      <c r="J81" s="5"/>
    </row>
    <row r="82" spans="1:10" s="2" customFormat="1" ht="15.75">
      <c r="A82" s="1090" t="s">
        <v>81</v>
      </c>
      <c r="B82" s="1090"/>
      <c r="C82" s="1090"/>
      <c r="D82" s="1090"/>
      <c r="E82" s="1090"/>
      <c r="F82" s="1090"/>
      <c r="G82" s="42"/>
      <c r="H82" s="23"/>
      <c r="I82" s="23"/>
      <c r="J82" s="23"/>
    </row>
    <row r="83" spans="1:10" s="2" customFormat="1" ht="24">
      <c r="A83" s="29" t="s">
        <v>82</v>
      </c>
      <c r="B83" s="46" t="s">
        <v>83</v>
      </c>
      <c r="C83" s="41">
        <v>455</v>
      </c>
      <c r="D83" s="41">
        <v>440</v>
      </c>
      <c r="E83" s="41">
        <v>430</v>
      </c>
      <c r="F83" s="32" t="s">
        <v>1458</v>
      </c>
      <c r="G83" s="4"/>
      <c r="H83" s="5"/>
      <c r="I83" s="5"/>
      <c r="J83" s="5"/>
    </row>
    <row r="84" spans="1:10" s="2" customFormat="1" ht="12.75">
      <c r="A84" s="24" t="s">
        <v>84</v>
      </c>
      <c r="B84" s="25"/>
      <c r="C84" s="26">
        <v>475</v>
      </c>
      <c r="D84" s="26">
        <v>465</v>
      </c>
      <c r="E84" s="26">
        <v>455</v>
      </c>
      <c r="F84" s="27" t="s">
        <v>1458</v>
      </c>
      <c r="G84" s="4"/>
      <c r="H84" s="5"/>
      <c r="I84" s="5"/>
      <c r="J84" s="5"/>
    </row>
    <row r="85" spans="1:10" s="2" customFormat="1" ht="24">
      <c r="A85" s="24" t="s">
        <v>85</v>
      </c>
      <c r="B85" s="25" t="s">
        <v>86</v>
      </c>
      <c r="C85" s="26">
        <v>470</v>
      </c>
      <c r="D85" s="26">
        <v>460</v>
      </c>
      <c r="E85" s="26">
        <v>450</v>
      </c>
      <c r="F85" s="27" t="s">
        <v>1458</v>
      </c>
      <c r="G85" s="4"/>
      <c r="H85" s="5"/>
      <c r="I85" s="5"/>
      <c r="J85" s="5"/>
    </row>
    <row r="86" spans="1:10" s="2" customFormat="1" ht="24">
      <c r="A86" s="24" t="s">
        <v>87</v>
      </c>
      <c r="B86" s="25" t="s">
        <v>88</v>
      </c>
      <c r="C86" s="26">
        <v>795</v>
      </c>
      <c r="D86" s="26">
        <v>770</v>
      </c>
      <c r="E86" s="26">
        <v>750</v>
      </c>
      <c r="F86" s="27" t="s">
        <v>1458</v>
      </c>
      <c r="G86" s="42"/>
      <c r="H86" s="23"/>
      <c r="I86" s="23"/>
      <c r="J86" s="23"/>
    </row>
    <row r="87" spans="1:10" s="2" customFormat="1" ht="24">
      <c r="A87" s="24" t="s">
        <v>89</v>
      </c>
      <c r="B87" s="25" t="s">
        <v>90</v>
      </c>
      <c r="C87" s="26">
        <v>1080</v>
      </c>
      <c r="D87" s="26">
        <v>1050</v>
      </c>
      <c r="E87" s="26">
        <v>1000</v>
      </c>
      <c r="F87" s="27" t="s">
        <v>1458</v>
      </c>
      <c r="G87" s="42"/>
      <c r="H87" s="23"/>
      <c r="I87" s="23"/>
      <c r="J87" s="23"/>
    </row>
    <row r="88" spans="1:10" s="2" customFormat="1" ht="24">
      <c r="A88" s="24" t="s">
        <v>91</v>
      </c>
      <c r="B88" s="25" t="s">
        <v>92</v>
      </c>
      <c r="C88" s="26">
        <v>3450</v>
      </c>
      <c r="D88" s="26">
        <v>3200</v>
      </c>
      <c r="E88" s="26">
        <v>3200</v>
      </c>
      <c r="F88" s="27" t="s">
        <v>1515</v>
      </c>
      <c r="G88" s="42"/>
      <c r="H88" s="23"/>
      <c r="I88" s="23"/>
      <c r="J88" s="23"/>
    </row>
    <row r="89" spans="1:10" s="2" customFormat="1" ht="12.75">
      <c r="A89" s="36" t="s">
        <v>93</v>
      </c>
      <c r="B89" s="52" t="s">
        <v>94</v>
      </c>
      <c r="C89" s="53">
        <v>760</v>
      </c>
      <c r="D89" s="53">
        <v>760</v>
      </c>
      <c r="E89" s="53">
        <v>760</v>
      </c>
      <c r="F89" s="39" t="s">
        <v>1515</v>
      </c>
      <c r="G89" s="42"/>
      <c r="H89" s="23"/>
      <c r="I89" s="23"/>
      <c r="J89" s="23"/>
    </row>
    <row r="90" spans="1:10" s="2" customFormat="1" ht="15.75">
      <c r="A90" s="1090" t="s">
        <v>95</v>
      </c>
      <c r="B90" s="1090"/>
      <c r="C90" s="1090"/>
      <c r="D90" s="1090"/>
      <c r="E90" s="1090"/>
      <c r="F90" s="1090"/>
      <c r="G90" s="42"/>
      <c r="H90" s="23"/>
      <c r="I90" s="23"/>
      <c r="J90" s="23"/>
    </row>
    <row r="91" spans="1:10" s="2" customFormat="1" ht="36">
      <c r="A91" s="24" t="s">
        <v>96</v>
      </c>
      <c r="B91" s="25" t="s">
        <v>2472</v>
      </c>
      <c r="C91" s="26">
        <v>5500</v>
      </c>
      <c r="D91" s="26">
        <v>5300</v>
      </c>
      <c r="E91" s="26">
        <v>5100</v>
      </c>
      <c r="F91" s="27" t="s">
        <v>1515</v>
      </c>
      <c r="G91" s="42"/>
      <c r="H91" s="23"/>
      <c r="I91" s="23"/>
      <c r="J91" s="23"/>
    </row>
    <row r="92" spans="1:6" ht="15.75">
      <c r="A92" s="1092" t="s">
        <v>97</v>
      </c>
      <c r="B92" s="1092"/>
      <c r="C92" s="1092"/>
      <c r="D92" s="1092"/>
      <c r="E92" s="1092"/>
      <c r="F92" s="1092"/>
    </row>
    <row r="93" spans="1:6" ht="12.75">
      <c r="A93" s="29" t="s">
        <v>98</v>
      </c>
      <c r="B93" s="25" t="s">
        <v>99</v>
      </c>
      <c r="C93" s="31">
        <v>470</v>
      </c>
      <c r="D93" s="31">
        <v>430</v>
      </c>
      <c r="E93" s="31">
        <v>390</v>
      </c>
      <c r="F93" s="32" t="s">
        <v>18</v>
      </c>
    </row>
    <row r="94" spans="1:6" ht="12.75">
      <c r="A94" s="24" t="s">
        <v>100</v>
      </c>
      <c r="B94" s="25" t="s">
        <v>101</v>
      </c>
      <c r="C94" s="35">
        <v>930</v>
      </c>
      <c r="D94" s="35">
        <v>870</v>
      </c>
      <c r="E94" s="35">
        <v>775</v>
      </c>
      <c r="F94" s="27" t="s">
        <v>18</v>
      </c>
    </row>
    <row r="95" spans="1:6" ht="24">
      <c r="A95" s="24" t="s">
        <v>102</v>
      </c>
      <c r="B95" s="25" t="s">
        <v>103</v>
      </c>
      <c r="C95" s="35">
        <v>1400</v>
      </c>
      <c r="D95" s="35">
        <v>1260</v>
      </c>
      <c r="E95" s="35">
        <v>1130</v>
      </c>
      <c r="F95" s="27" t="s">
        <v>18</v>
      </c>
    </row>
    <row r="96" spans="1:6" ht="12.75">
      <c r="A96" s="24" t="s">
        <v>104</v>
      </c>
      <c r="B96" s="25"/>
      <c r="C96" s="35">
        <v>300</v>
      </c>
      <c r="D96" s="35">
        <v>300</v>
      </c>
      <c r="E96" s="35">
        <v>200</v>
      </c>
      <c r="F96" s="27" t="s">
        <v>18</v>
      </c>
    </row>
    <row r="97" spans="1:6" ht="12.75">
      <c r="A97" s="24" t="s">
        <v>105</v>
      </c>
      <c r="B97" s="25" t="s">
        <v>106</v>
      </c>
      <c r="C97" s="35">
        <v>390</v>
      </c>
      <c r="D97" s="35">
        <v>360</v>
      </c>
      <c r="E97" s="35">
        <v>340</v>
      </c>
      <c r="F97" s="27" t="s">
        <v>18</v>
      </c>
    </row>
    <row r="98" spans="1:6" ht="12.75">
      <c r="A98" s="24" t="s">
        <v>107</v>
      </c>
      <c r="B98" s="25" t="s">
        <v>108</v>
      </c>
      <c r="C98" s="35">
        <v>550</v>
      </c>
      <c r="D98" s="35">
        <v>500</v>
      </c>
      <c r="E98" s="35">
        <v>400</v>
      </c>
      <c r="F98" s="27" t="s">
        <v>18</v>
      </c>
    </row>
    <row r="99" spans="1:6" ht="12.75">
      <c r="A99" s="24" t="s">
        <v>109</v>
      </c>
      <c r="B99" s="25" t="s">
        <v>110</v>
      </c>
      <c r="C99" s="35">
        <v>780</v>
      </c>
      <c r="D99" s="35">
        <v>730</v>
      </c>
      <c r="E99" s="35">
        <v>670</v>
      </c>
      <c r="F99" s="27" t="s">
        <v>18</v>
      </c>
    </row>
    <row r="100" spans="1:6" ht="12.75">
      <c r="A100" s="24" t="s">
        <v>111</v>
      </c>
      <c r="B100" s="25" t="s">
        <v>112</v>
      </c>
      <c r="C100" s="54">
        <v>930</v>
      </c>
      <c r="D100" s="54">
        <v>880</v>
      </c>
      <c r="E100" s="54">
        <v>835</v>
      </c>
      <c r="F100" s="27" t="s">
        <v>18</v>
      </c>
    </row>
    <row r="101" spans="1:6" ht="24">
      <c r="A101" s="24" t="s">
        <v>113</v>
      </c>
      <c r="B101" s="25" t="s">
        <v>114</v>
      </c>
      <c r="C101" s="55">
        <v>1050</v>
      </c>
      <c r="D101" s="55">
        <v>980</v>
      </c>
      <c r="E101" s="55">
        <v>930</v>
      </c>
      <c r="F101" s="27" t="s">
        <v>18</v>
      </c>
    </row>
    <row r="102" spans="1:6" ht="24">
      <c r="A102" s="24" t="s">
        <v>115</v>
      </c>
      <c r="B102" s="25" t="s">
        <v>116</v>
      </c>
      <c r="C102" s="35">
        <v>1380</v>
      </c>
      <c r="D102" s="35">
        <v>1240</v>
      </c>
      <c r="E102" s="35">
        <v>1150</v>
      </c>
      <c r="F102" s="27" t="s">
        <v>18</v>
      </c>
    </row>
    <row r="103" spans="1:6" ht="12.75">
      <c r="A103" s="24" t="s">
        <v>117</v>
      </c>
      <c r="B103" s="25" t="s">
        <v>118</v>
      </c>
      <c r="C103" s="55">
        <v>600</v>
      </c>
      <c r="D103" s="55">
        <v>550</v>
      </c>
      <c r="E103" s="55">
        <v>500</v>
      </c>
      <c r="F103" s="27" t="s">
        <v>18</v>
      </c>
    </row>
    <row r="104" spans="1:6" ht="12.75">
      <c r="A104" s="24" t="s">
        <v>119</v>
      </c>
      <c r="B104" s="25" t="s">
        <v>120</v>
      </c>
      <c r="C104" s="35">
        <v>1110</v>
      </c>
      <c r="D104" s="35">
        <v>1050</v>
      </c>
      <c r="E104" s="35">
        <v>970</v>
      </c>
      <c r="F104" s="27" t="s">
        <v>18</v>
      </c>
    </row>
    <row r="105" spans="1:6" ht="12.75">
      <c r="A105" s="24" t="s">
        <v>121</v>
      </c>
      <c r="B105" s="25" t="s">
        <v>122</v>
      </c>
      <c r="C105" s="35">
        <v>2350</v>
      </c>
      <c r="D105" s="35">
        <v>2300</v>
      </c>
      <c r="E105" s="35">
        <v>2200</v>
      </c>
      <c r="F105" s="27" t="s">
        <v>18</v>
      </c>
    </row>
    <row r="106" spans="1:6" ht="12.75">
      <c r="A106" s="24" t="s">
        <v>123</v>
      </c>
      <c r="B106" s="25" t="s">
        <v>124</v>
      </c>
      <c r="C106" s="35">
        <v>5350</v>
      </c>
      <c r="D106" s="35">
        <v>4800</v>
      </c>
      <c r="E106" s="35">
        <v>4500</v>
      </c>
      <c r="F106" s="27" t="s">
        <v>18</v>
      </c>
    </row>
    <row r="107" spans="1:6" ht="12.75">
      <c r="A107" s="24" t="s">
        <v>125</v>
      </c>
      <c r="B107" s="25" t="s">
        <v>126</v>
      </c>
      <c r="C107" s="35">
        <v>22</v>
      </c>
      <c r="D107" s="35">
        <v>21</v>
      </c>
      <c r="E107" s="35">
        <v>20</v>
      </c>
      <c r="F107" s="27" t="s">
        <v>1458</v>
      </c>
    </row>
    <row r="108" spans="1:6" ht="24">
      <c r="A108" s="24" t="s">
        <v>127</v>
      </c>
      <c r="B108" s="25" t="s">
        <v>128</v>
      </c>
      <c r="C108" s="35">
        <v>29</v>
      </c>
      <c r="D108" s="35">
        <v>27</v>
      </c>
      <c r="E108" s="35">
        <v>25</v>
      </c>
      <c r="F108" s="27" t="s">
        <v>1458</v>
      </c>
    </row>
    <row r="109" spans="1:6" ht="26.25" customHeight="1">
      <c r="A109" s="24" t="s">
        <v>129</v>
      </c>
      <c r="B109" s="25" t="s">
        <v>130</v>
      </c>
      <c r="C109" s="35">
        <v>1520</v>
      </c>
      <c r="D109" s="35">
        <v>1390</v>
      </c>
      <c r="E109" s="35">
        <v>1300</v>
      </c>
      <c r="F109" s="27" t="s">
        <v>18</v>
      </c>
    </row>
    <row r="110" spans="1:6" ht="12.75">
      <c r="A110" s="24" t="s">
        <v>131</v>
      </c>
      <c r="B110" s="25" t="s">
        <v>132</v>
      </c>
      <c r="C110" s="35">
        <v>25</v>
      </c>
      <c r="D110" s="35">
        <v>24</v>
      </c>
      <c r="E110" s="35">
        <v>23</v>
      </c>
      <c r="F110" s="27" t="s">
        <v>1458</v>
      </c>
    </row>
    <row r="111" spans="1:6" ht="12.75">
      <c r="A111" s="24" t="s">
        <v>133</v>
      </c>
      <c r="B111" s="25" t="s">
        <v>134</v>
      </c>
      <c r="C111" s="35">
        <v>42</v>
      </c>
      <c r="D111" s="35">
        <v>40</v>
      </c>
      <c r="E111" s="35">
        <v>38</v>
      </c>
      <c r="F111" s="27" t="s">
        <v>1458</v>
      </c>
    </row>
    <row r="112" spans="1:6" ht="12.75">
      <c r="A112" s="24" t="s">
        <v>135</v>
      </c>
      <c r="B112" s="25" t="s">
        <v>136</v>
      </c>
      <c r="C112" s="35">
        <v>18570</v>
      </c>
      <c r="D112" s="35">
        <v>17800</v>
      </c>
      <c r="E112" s="35">
        <v>17000</v>
      </c>
      <c r="F112" s="27" t="s">
        <v>18</v>
      </c>
    </row>
    <row r="113" spans="1:6" ht="12.75">
      <c r="A113" s="24" t="s">
        <v>137</v>
      </c>
      <c r="B113" s="25" t="s">
        <v>138</v>
      </c>
      <c r="C113" s="35">
        <v>6360</v>
      </c>
      <c r="D113" s="35">
        <v>6100</v>
      </c>
      <c r="E113" s="35">
        <v>5800</v>
      </c>
      <c r="F113" s="27" t="s">
        <v>18</v>
      </c>
    </row>
    <row r="114" spans="1:6" ht="12.75">
      <c r="A114" s="24" t="s">
        <v>139</v>
      </c>
      <c r="B114" s="25"/>
      <c r="C114" s="35">
        <v>4500</v>
      </c>
      <c r="D114" s="35">
        <v>4300</v>
      </c>
      <c r="E114" s="35">
        <v>4100</v>
      </c>
      <c r="F114" s="27" t="s">
        <v>18</v>
      </c>
    </row>
    <row r="115" spans="1:6" ht="12.75">
      <c r="A115" s="24" t="s">
        <v>140</v>
      </c>
      <c r="B115" s="25"/>
      <c r="C115" s="35">
        <v>6900</v>
      </c>
      <c r="D115" s="35">
        <v>6500</v>
      </c>
      <c r="E115" s="35">
        <v>6200</v>
      </c>
      <c r="F115" s="27" t="s">
        <v>18</v>
      </c>
    </row>
    <row r="116" spans="1:6" ht="12.75">
      <c r="A116" s="24" t="s">
        <v>141</v>
      </c>
      <c r="B116" s="25" t="s">
        <v>142</v>
      </c>
      <c r="C116" s="56">
        <v>3895</v>
      </c>
      <c r="D116" s="56">
        <v>3800</v>
      </c>
      <c r="E116" s="56">
        <v>3700</v>
      </c>
      <c r="F116" s="27" t="s">
        <v>18</v>
      </c>
    </row>
    <row r="117" spans="1:6" ht="12.75">
      <c r="A117" s="24" t="s">
        <v>143</v>
      </c>
      <c r="B117" s="25" t="s">
        <v>144</v>
      </c>
      <c r="C117" s="56">
        <v>7700</v>
      </c>
      <c r="D117" s="56">
        <v>7400</v>
      </c>
      <c r="E117" s="56">
        <v>6900</v>
      </c>
      <c r="F117" s="27" t="s">
        <v>18</v>
      </c>
    </row>
    <row r="118" spans="1:6" ht="12.75">
      <c r="A118" s="24" t="s">
        <v>145</v>
      </c>
      <c r="B118" s="25" t="s">
        <v>146</v>
      </c>
      <c r="C118" s="56">
        <v>4780</v>
      </c>
      <c r="D118" s="56">
        <v>4500</v>
      </c>
      <c r="E118" s="56">
        <v>4300</v>
      </c>
      <c r="F118" s="27" t="s">
        <v>18</v>
      </c>
    </row>
    <row r="119" spans="1:6" ht="12.75">
      <c r="A119" s="24" t="s">
        <v>147</v>
      </c>
      <c r="B119" s="25" t="s">
        <v>148</v>
      </c>
      <c r="C119" s="56">
        <v>7130</v>
      </c>
      <c r="D119" s="56">
        <v>6800</v>
      </c>
      <c r="E119" s="56">
        <v>6400</v>
      </c>
      <c r="F119" s="27" t="s">
        <v>18</v>
      </c>
    </row>
    <row r="120" spans="1:6" ht="24">
      <c r="A120" s="24" t="s">
        <v>149</v>
      </c>
      <c r="B120" s="25" t="s">
        <v>150</v>
      </c>
      <c r="C120" s="35">
        <v>5900</v>
      </c>
      <c r="D120" s="35">
        <v>5600</v>
      </c>
      <c r="E120" s="35">
        <v>5300</v>
      </c>
      <c r="F120" s="27" t="s">
        <v>18</v>
      </c>
    </row>
    <row r="121" spans="1:6" ht="12.75">
      <c r="A121" s="24" t="s">
        <v>151</v>
      </c>
      <c r="B121" s="25"/>
      <c r="C121" s="35">
        <v>5800</v>
      </c>
      <c r="D121" s="35">
        <v>5400</v>
      </c>
      <c r="E121" s="35">
        <v>5000</v>
      </c>
      <c r="F121" s="27" t="s">
        <v>18</v>
      </c>
    </row>
    <row r="122" spans="1:6" ht="24">
      <c r="A122" s="24" t="s">
        <v>152</v>
      </c>
      <c r="B122" s="25" t="s">
        <v>153</v>
      </c>
      <c r="C122" s="35">
        <v>6900</v>
      </c>
      <c r="D122" s="35">
        <v>6500</v>
      </c>
      <c r="E122" s="35">
        <v>6200</v>
      </c>
      <c r="F122" s="27" t="s">
        <v>18</v>
      </c>
    </row>
    <row r="123" spans="1:6" ht="24">
      <c r="A123" s="24" t="s">
        <v>154</v>
      </c>
      <c r="B123" s="25" t="s">
        <v>155</v>
      </c>
      <c r="C123" s="35">
        <v>16800</v>
      </c>
      <c r="D123" s="35">
        <v>15900</v>
      </c>
      <c r="E123" s="35">
        <v>15200</v>
      </c>
      <c r="F123" s="27" t="s">
        <v>18</v>
      </c>
    </row>
    <row r="124" spans="1:6" ht="15.75">
      <c r="A124" s="1092" t="s">
        <v>156</v>
      </c>
      <c r="B124" s="1092"/>
      <c r="C124" s="1092"/>
      <c r="D124" s="1092"/>
      <c r="E124" s="1092"/>
      <c r="F124" s="1092"/>
    </row>
    <row r="125" spans="1:6" ht="36">
      <c r="A125" s="29" t="s">
        <v>157</v>
      </c>
      <c r="B125" s="46" t="s">
        <v>158</v>
      </c>
      <c r="C125" s="41">
        <v>170</v>
      </c>
      <c r="D125" s="41">
        <v>160</v>
      </c>
      <c r="E125" s="41">
        <v>150</v>
      </c>
      <c r="F125" s="32" t="s">
        <v>1458</v>
      </c>
    </row>
    <row r="126" spans="1:6" ht="36">
      <c r="A126" s="24" t="s">
        <v>159</v>
      </c>
      <c r="B126" s="25" t="s">
        <v>160</v>
      </c>
      <c r="C126" s="26">
        <v>170</v>
      </c>
      <c r="D126" s="26">
        <v>160</v>
      </c>
      <c r="E126" s="26">
        <v>150</v>
      </c>
      <c r="F126" s="27" t="s">
        <v>1458</v>
      </c>
    </row>
    <row r="127" spans="1:6" ht="36">
      <c r="A127" s="24" t="s">
        <v>161</v>
      </c>
      <c r="B127" s="25" t="s">
        <v>162</v>
      </c>
      <c r="C127" s="26">
        <v>135</v>
      </c>
      <c r="D127" s="26">
        <v>125</v>
      </c>
      <c r="E127" s="26">
        <v>120</v>
      </c>
      <c r="F127" s="27" t="s">
        <v>1458</v>
      </c>
    </row>
    <row r="128" spans="1:6" ht="36">
      <c r="A128" s="24" t="s">
        <v>163</v>
      </c>
      <c r="B128" s="25" t="s">
        <v>164</v>
      </c>
      <c r="C128" s="26">
        <v>179</v>
      </c>
      <c r="D128" s="26">
        <v>160</v>
      </c>
      <c r="E128" s="26">
        <v>150</v>
      </c>
      <c r="F128" s="27" t="s">
        <v>1458</v>
      </c>
    </row>
    <row r="129" spans="1:6" ht="36">
      <c r="A129" s="24" t="s">
        <v>165</v>
      </c>
      <c r="B129" s="25" t="s">
        <v>166</v>
      </c>
      <c r="C129" s="26">
        <v>350</v>
      </c>
      <c r="D129" s="26">
        <v>340</v>
      </c>
      <c r="E129" s="26">
        <v>320</v>
      </c>
      <c r="F129" s="27" t="s">
        <v>1458</v>
      </c>
    </row>
    <row r="130" spans="1:6" ht="36">
      <c r="A130" s="24" t="s">
        <v>167</v>
      </c>
      <c r="B130" s="25" t="s">
        <v>168</v>
      </c>
      <c r="C130" s="26">
        <v>340</v>
      </c>
      <c r="D130" s="26">
        <v>325</v>
      </c>
      <c r="E130" s="26">
        <v>315</v>
      </c>
      <c r="F130" s="27" t="s">
        <v>1458</v>
      </c>
    </row>
    <row r="131" spans="1:6" ht="15.75">
      <c r="A131" s="1092" t="s">
        <v>169</v>
      </c>
      <c r="B131" s="1092"/>
      <c r="C131" s="1092"/>
      <c r="D131" s="1092"/>
      <c r="E131" s="1092"/>
      <c r="F131" s="1092"/>
    </row>
    <row r="132" spans="1:6" ht="12.75">
      <c r="A132" s="29" t="s">
        <v>170</v>
      </c>
      <c r="B132" s="25" t="s">
        <v>171</v>
      </c>
      <c r="C132" s="41">
        <v>105</v>
      </c>
      <c r="D132" s="41">
        <v>100</v>
      </c>
      <c r="E132" s="41">
        <v>95</v>
      </c>
      <c r="F132" s="32" t="s">
        <v>1458</v>
      </c>
    </row>
    <row r="133" spans="1:6" ht="24">
      <c r="A133" s="57" t="s">
        <v>172</v>
      </c>
      <c r="B133" s="25" t="s">
        <v>173</v>
      </c>
      <c r="C133" s="43">
        <v>185</v>
      </c>
      <c r="D133" s="43">
        <v>177</v>
      </c>
      <c r="E133" s="43">
        <v>167</v>
      </c>
      <c r="F133" s="27" t="s">
        <v>1458</v>
      </c>
    </row>
    <row r="134" spans="1:6" ht="36">
      <c r="A134" s="57" t="s">
        <v>174</v>
      </c>
      <c r="B134" s="25" t="s">
        <v>175</v>
      </c>
      <c r="C134" s="43">
        <v>210</v>
      </c>
      <c r="D134" s="43">
        <v>200</v>
      </c>
      <c r="E134" s="43">
        <v>190</v>
      </c>
      <c r="F134" s="58" t="s">
        <v>1458</v>
      </c>
    </row>
    <row r="135" spans="1:6" ht="24">
      <c r="A135" s="57" t="s">
        <v>176</v>
      </c>
      <c r="B135" s="25" t="s">
        <v>177</v>
      </c>
      <c r="C135" s="59">
        <v>60</v>
      </c>
      <c r="D135" s="59">
        <v>55</v>
      </c>
      <c r="E135" s="59">
        <v>50</v>
      </c>
      <c r="F135" s="58" t="s">
        <v>1458</v>
      </c>
    </row>
    <row r="136" spans="1:6" ht="24">
      <c r="A136" s="57" t="s">
        <v>178</v>
      </c>
      <c r="B136" s="25" t="s">
        <v>179</v>
      </c>
      <c r="C136" s="59">
        <v>210</v>
      </c>
      <c r="D136" s="59">
        <v>190</v>
      </c>
      <c r="E136" s="59">
        <v>170</v>
      </c>
      <c r="F136" s="58" t="s">
        <v>1458</v>
      </c>
    </row>
    <row r="137" spans="1:6" ht="12.75">
      <c r="A137" s="57" t="s">
        <v>180</v>
      </c>
      <c r="B137" s="25" t="s">
        <v>181</v>
      </c>
      <c r="C137" s="59">
        <v>96</v>
      </c>
      <c r="D137" s="59">
        <v>90</v>
      </c>
      <c r="E137" s="59">
        <v>85</v>
      </c>
      <c r="F137" s="58" t="s">
        <v>1458</v>
      </c>
    </row>
    <row r="138" spans="1:6" ht="12.75">
      <c r="A138" s="57" t="s">
        <v>182</v>
      </c>
      <c r="B138" s="25" t="s">
        <v>183</v>
      </c>
      <c r="C138" s="1033">
        <v>174</v>
      </c>
      <c r="D138" s="1033">
        <v>165</v>
      </c>
      <c r="E138" s="60">
        <v>155</v>
      </c>
      <c r="F138" s="58" t="s">
        <v>1458</v>
      </c>
    </row>
    <row r="139" spans="1:6" ht="36">
      <c r="A139" s="24" t="s">
        <v>184</v>
      </c>
      <c r="B139" s="25" t="s">
        <v>185</v>
      </c>
      <c r="C139" s="61">
        <v>250</v>
      </c>
      <c r="D139" s="61">
        <v>235</v>
      </c>
      <c r="E139" s="61">
        <v>220</v>
      </c>
      <c r="F139" s="58" t="s">
        <v>1458</v>
      </c>
    </row>
    <row r="140" spans="1:6" ht="24">
      <c r="A140" s="24" t="s">
        <v>186</v>
      </c>
      <c r="B140" s="25" t="s">
        <v>187</v>
      </c>
      <c r="C140" s="61" t="s">
        <v>3</v>
      </c>
      <c r="D140" s="61" t="s">
        <v>3</v>
      </c>
      <c r="E140" s="61" t="s">
        <v>3</v>
      </c>
      <c r="F140" s="58" t="s">
        <v>1458</v>
      </c>
    </row>
    <row r="141" spans="1:6" ht="12.75">
      <c r="A141" s="24" t="s">
        <v>188</v>
      </c>
      <c r="B141" s="25" t="s">
        <v>189</v>
      </c>
      <c r="C141" s="61">
        <v>6300</v>
      </c>
      <c r="D141" s="61">
        <v>5500</v>
      </c>
      <c r="E141" s="61">
        <v>5100</v>
      </c>
      <c r="F141" s="58" t="s">
        <v>1473</v>
      </c>
    </row>
    <row r="142" spans="1:6" ht="36">
      <c r="A142" s="24" t="s">
        <v>190</v>
      </c>
      <c r="B142" s="25" t="s">
        <v>191</v>
      </c>
      <c r="C142" s="61">
        <v>7900</v>
      </c>
      <c r="D142" s="61">
        <v>7500</v>
      </c>
      <c r="E142" s="61">
        <v>7000</v>
      </c>
      <c r="F142" s="58" t="s">
        <v>1473</v>
      </c>
    </row>
    <row r="143" spans="1:6" ht="12.75">
      <c r="A143" s="24" t="s">
        <v>192</v>
      </c>
      <c r="B143" s="25"/>
      <c r="C143" s="61">
        <v>4000</v>
      </c>
      <c r="D143" s="61">
        <v>4000</v>
      </c>
      <c r="E143" s="61">
        <v>4000</v>
      </c>
      <c r="F143" s="58" t="s">
        <v>18</v>
      </c>
    </row>
    <row r="144" spans="1:6" ht="15.75">
      <c r="A144" s="1093" t="s">
        <v>193</v>
      </c>
      <c r="B144" s="1093"/>
      <c r="C144" s="1093"/>
      <c r="D144" s="1093"/>
      <c r="E144" s="1093"/>
      <c r="F144" s="1093"/>
    </row>
    <row r="145" spans="1:6" ht="15.75">
      <c r="A145" s="1090" t="s">
        <v>194</v>
      </c>
      <c r="B145" s="1090"/>
      <c r="C145" s="1090"/>
      <c r="D145" s="1090"/>
      <c r="E145" s="1090"/>
      <c r="F145" s="1090"/>
    </row>
    <row r="146" spans="1:6" ht="24">
      <c r="A146" s="29" t="s">
        <v>195</v>
      </c>
      <c r="B146" s="25" t="s">
        <v>196</v>
      </c>
      <c r="C146" s="31"/>
      <c r="D146" s="62"/>
      <c r="E146" s="62"/>
      <c r="F146" s="32" t="s">
        <v>18</v>
      </c>
    </row>
    <row r="147" spans="1:6" ht="24">
      <c r="A147" s="24" t="s">
        <v>197</v>
      </c>
      <c r="B147" s="25" t="s">
        <v>198</v>
      </c>
      <c r="C147" s="26">
        <v>4320</v>
      </c>
      <c r="D147" s="63">
        <v>4180</v>
      </c>
      <c r="E147" s="63">
        <v>4080</v>
      </c>
      <c r="F147" s="27" t="s">
        <v>1515</v>
      </c>
    </row>
    <row r="148" spans="1:6" ht="24">
      <c r="A148" s="36" t="s">
        <v>199</v>
      </c>
      <c r="B148" s="25" t="s">
        <v>200</v>
      </c>
      <c r="C148" s="53">
        <v>3200</v>
      </c>
      <c r="D148" s="64">
        <v>3075</v>
      </c>
      <c r="E148" s="64">
        <v>2950</v>
      </c>
      <c r="F148" s="39" t="s">
        <v>1515</v>
      </c>
    </row>
    <row r="149" spans="1:6" ht="15.75">
      <c r="A149" s="1090" t="s">
        <v>201</v>
      </c>
      <c r="B149" s="1090"/>
      <c r="C149" s="1090"/>
      <c r="D149" s="1090"/>
      <c r="E149" s="1090"/>
      <c r="F149" s="1090"/>
    </row>
    <row r="150" spans="1:6" ht="24">
      <c r="A150" s="29" t="s">
        <v>202</v>
      </c>
      <c r="B150" s="25" t="s">
        <v>203</v>
      </c>
      <c r="C150" s="41">
        <v>2730</v>
      </c>
      <c r="D150" s="1034">
        <v>2630</v>
      </c>
      <c r="E150" s="1034">
        <v>2530</v>
      </c>
      <c r="F150" s="32" t="s">
        <v>1515</v>
      </c>
    </row>
    <row r="151" spans="1:6" ht="24">
      <c r="A151" s="57" t="s">
        <v>204</v>
      </c>
      <c r="B151" s="25" t="s">
        <v>205</v>
      </c>
      <c r="C151" s="1035">
        <v>3500</v>
      </c>
      <c r="D151" s="65">
        <v>3350</v>
      </c>
      <c r="E151" s="65">
        <v>3250</v>
      </c>
      <c r="F151" s="27" t="s">
        <v>1515</v>
      </c>
    </row>
    <row r="152" spans="1:6" ht="24">
      <c r="A152" s="66" t="s">
        <v>206</v>
      </c>
      <c r="B152" s="28" t="s">
        <v>207</v>
      </c>
      <c r="C152" s="35" t="s">
        <v>3</v>
      </c>
      <c r="D152" s="67" t="s">
        <v>3</v>
      </c>
      <c r="E152" s="67" t="s">
        <v>3</v>
      </c>
      <c r="F152" s="27" t="s">
        <v>18</v>
      </c>
    </row>
    <row r="153" spans="1:6" ht="24">
      <c r="A153" s="66" t="s">
        <v>208</v>
      </c>
      <c r="B153" s="25" t="s">
        <v>209</v>
      </c>
      <c r="C153" s="43">
        <v>1700</v>
      </c>
      <c r="D153" s="1058">
        <v>1700</v>
      </c>
      <c r="E153" s="1058">
        <v>1610</v>
      </c>
      <c r="F153" s="27" t="s">
        <v>1515</v>
      </c>
    </row>
    <row r="154" spans="1:6" ht="24">
      <c r="A154" s="66" t="s">
        <v>210</v>
      </c>
      <c r="B154" s="25" t="s">
        <v>211</v>
      </c>
      <c r="C154" s="26">
        <v>2150</v>
      </c>
      <c r="D154" s="1038">
        <v>2150</v>
      </c>
      <c r="E154" s="1038">
        <v>2040</v>
      </c>
      <c r="F154" s="27" t="s">
        <v>1515</v>
      </c>
    </row>
    <row r="155" spans="1:6" ht="24">
      <c r="A155" s="66" t="s">
        <v>212</v>
      </c>
      <c r="B155" s="25" t="s">
        <v>213</v>
      </c>
      <c r="C155" s="26">
        <v>1350</v>
      </c>
      <c r="D155" s="63">
        <v>1250</v>
      </c>
      <c r="E155" s="63">
        <v>1100</v>
      </c>
      <c r="F155" s="27" t="s">
        <v>1515</v>
      </c>
    </row>
    <row r="156" spans="1:6" ht="24">
      <c r="A156" s="1036" t="s">
        <v>2474</v>
      </c>
      <c r="B156" s="25" t="s">
        <v>2475</v>
      </c>
      <c r="C156" s="1037">
        <v>1420</v>
      </c>
      <c r="D156" s="1038">
        <v>1380</v>
      </c>
      <c r="E156" s="1038">
        <v>1310</v>
      </c>
      <c r="F156" s="27" t="s">
        <v>1515</v>
      </c>
    </row>
    <row r="157" spans="1:6" ht="24">
      <c r="A157" s="24" t="s">
        <v>214</v>
      </c>
      <c r="B157" s="25" t="s">
        <v>215</v>
      </c>
      <c r="C157" s="43">
        <v>1690</v>
      </c>
      <c r="D157" s="68">
        <v>1610</v>
      </c>
      <c r="E157" s="68">
        <v>1560</v>
      </c>
      <c r="F157" s="27" t="s">
        <v>1515</v>
      </c>
    </row>
    <row r="158" spans="1:6" ht="24">
      <c r="A158" s="24" t="s">
        <v>216</v>
      </c>
      <c r="B158" s="25" t="s">
        <v>217</v>
      </c>
      <c r="C158" s="26">
        <v>2160</v>
      </c>
      <c r="D158" s="63">
        <v>2095</v>
      </c>
      <c r="E158" s="63">
        <v>1995</v>
      </c>
      <c r="F158" s="27" t="s">
        <v>1515</v>
      </c>
    </row>
    <row r="159" spans="1:6" ht="24">
      <c r="A159" s="24" t="s">
        <v>218</v>
      </c>
      <c r="B159" s="25" t="s">
        <v>219</v>
      </c>
      <c r="C159" s="26">
        <v>1900</v>
      </c>
      <c r="D159" s="63">
        <v>1790</v>
      </c>
      <c r="E159" s="63">
        <v>1690</v>
      </c>
      <c r="F159" s="27" t="s">
        <v>1515</v>
      </c>
    </row>
    <row r="160" spans="1:6" ht="24">
      <c r="A160" s="24" t="s">
        <v>220</v>
      </c>
      <c r="B160" s="25" t="s">
        <v>221</v>
      </c>
      <c r="C160" s="26">
        <v>2330</v>
      </c>
      <c r="D160" s="63">
        <v>2220</v>
      </c>
      <c r="E160" s="63">
        <v>2120</v>
      </c>
      <c r="F160" s="27" t="s">
        <v>1515</v>
      </c>
    </row>
    <row r="161" spans="1:6" ht="24">
      <c r="A161" s="24" t="s">
        <v>222</v>
      </c>
      <c r="B161" s="25" t="s">
        <v>223</v>
      </c>
      <c r="C161" s="26">
        <v>1500</v>
      </c>
      <c r="D161" s="63"/>
      <c r="E161" s="63"/>
      <c r="F161" s="27" t="s">
        <v>1458</v>
      </c>
    </row>
    <row r="162" spans="1:6" ht="12.75">
      <c r="A162" s="24" t="s">
        <v>224</v>
      </c>
      <c r="B162" s="25" t="s">
        <v>225</v>
      </c>
      <c r="C162" s="35" t="s">
        <v>226</v>
      </c>
      <c r="D162" s="67" t="s">
        <v>227</v>
      </c>
      <c r="E162" s="67" t="s">
        <v>228</v>
      </c>
      <c r="F162" s="27" t="s">
        <v>18</v>
      </c>
    </row>
    <row r="163" spans="1:6" ht="12.75">
      <c r="A163" s="66" t="s">
        <v>229</v>
      </c>
      <c r="B163" s="25" t="s">
        <v>230</v>
      </c>
      <c r="C163" s="35">
        <v>2200</v>
      </c>
      <c r="D163" s="67">
        <v>2000</v>
      </c>
      <c r="E163" s="67">
        <v>1750</v>
      </c>
      <c r="F163" s="27" t="s">
        <v>18</v>
      </c>
    </row>
    <row r="164" spans="1:6" ht="12.75">
      <c r="A164" s="66" t="s">
        <v>231</v>
      </c>
      <c r="B164" s="25" t="s">
        <v>232</v>
      </c>
      <c r="C164" s="35">
        <v>3000</v>
      </c>
      <c r="D164" s="67">
        <v>2800</v>
      </c>
      <c r="E164" s="67">
        <v>2400</v>
      </c>
      <c r="F164" s="27" t="s">
        <v>18</v>
      </c>
    </row>
    <row r="165" spans="1:6" ht="12.75">
      <c r="A165" s="66" t="s">
        <v>233</v>
      </c>
      <c r="B165" s="28" t="s">
        <v>234</v>
      </c>
      <c r="C165" s="26">
        <v>239</v>
      </c>
      <c r="D165" s="63">
        <v>225</v>
      </c>
      <c r="E165" s="63">
        <v>210</v>
      </c>
      <c r="F165" s="27" t="s">
        <v>1458</v>
      </c>
    </row>
    <row r="166" spans="1:6" ht="12.75">
      <c r="A166" s="66" t="s">
        <v>235</v>
      </c>
      <c r="B166" s="25" t="s">
        <v>236</v>
      </c>
      <c r="C166" s="26">
        <v>330</v>
      </c>
      <c r="D166" s="63">
        <v>320</v>
      </c>
      <c r="E166" s="63">
        <v>310</v>
      </c>
      <c r="F166" s="27" t="s">
        <v>1458</v>
      </c>
    </row>
    <row r="167" spans="1:6" ht="12.75">
      <c r="A167" s="24" t="s">
        <v>237</v>
      </c>
      <c r="B167" s="25" t="s">
        <v>238</v>
      </c>
      <c r="C167" s="35">
        <v>28200</v>
      </c>
      <c r="D167" s="67" t="s">
        <v>239</v>
      </c>
      <c r="E167" s="67" t="s">
        <v>239</v>
      </c>
      <c r="F167" s="27" t="s">
        <v>18</v>
      </c>
    </row>
    <row r="168" spans="1:6" ht="24">
      <c r="A168" s="66" t="s">
        <v>240</v>
      </c>
      <c r="B168" s="25" t="s">
        <v>241</v>
      </c>
      <c r="C168" s="69">
        <v>18600</v>
      </c>
      <c r="D168" s="70">
        <v>18100</v>
      </c>
      <c r="E168" s="70">
        <v>17500</v>
      </c>
      <c r="F168" s="39" t="s">
        <v>18</v>
      </c>
    </row>
    <row r="169" spans="1:6" ht="15.75">
      <c r="A169" s="1090" t="s">
        <v>242</v>
      </c>
      <c r="B169" s="1090"/>
      <c r="C169" s="1090"/>
      <c r="D169" s="1090"/>
      <c r="E169" s="1090"/>
      <c r="F169" s="1090"/>
    </row>
    <row r="170" spans="1:10" ht="12.75">
      <c r="A170" s="71" t="s">
        <v>243</v>
      </c>
      <c r="B170" s="46" t="s">
        <v>244</v>
      </c>
      <c r="C170" s="94">
        <v>2200</v>
      </c>
      <c r="D170" s="94">
        <v>2100</v>
      </c>
      <c r="E170" s="94">
        <v>2000</v>
      </c>
      <c r="F170" s="73" t="s">
        <v>1473</v>
      </c>
      <c r="H170" s="74"/>
      <c r="I170" s="74"/>
      <c r="J170" s="74"/>
    </row>
    <row r="171" spans="1:10" ht="12.75">
      <c r="A171" s="75" t="s">
        <v>245</v>
      </c>
      <c r="B171" s="25" t="s">
        <v>246</v>
      </c>
      <c r="C171" s="79">
        <v>3000</v>
      </c>
      <c r="D171" s="79">
        <v>2800</v>
      </c>
      <c r="E171" s="79">
        <v>2650</v>
      </c>
      <c r="F171" s="77" t="s">
        <v>1473</v>
      </c>
      <c r="H171" s="74"/>
      <c r="I171" s="74"/>
      <c r="J171" s="74"/>
    </row>
    <row r="172" spans="1:10" ht="12.75">
      <c r="A172" s="78" t="s">
        <v>247</v>
      </c>
      <c r="B172" s="25" t="s">
        <v>248</v>
      </c>
      <c r="C172" s="79">
        <v>2200</v>
      </c>
      <c r="D172" s="79">
        <v>2150</v>
      </c>
      <c r="E172" s="79">
        <v>2030</v>
      </c>
      <c r="F172" s="77" t="s">
        <v>1473</v>
      </c>
      <c r="H172" s="74"/>
      <c r="I172" s="74"/>
      <c r="J172" s="74"/>
    </row>
    <row r="173" spans="1:10" ht="12.75">
      <c r="A173" s="80" t="s">
        <v>249</v>
      </c>
      <c r="B173" s="25" t="s">
        <v>250</v>
      </c>
      <c r="C173" s="79">
        <v>1700</v>
      </c>
      <c r="D173" s="79">
        <v>1650</v>
      </c>
      <c r="E173" s="79">
        <v>1550</v>
      </c>
      <c r="F173" s="77" t="s">
        <v>1473</v>
      </c>
      <c r="H173" s="4"/>
      <c r="I173" s="4"/>
      <c r="J173" s="4"/>
    </row>
    <row r="174" spans="1:10" ht="12.75">
      <c r="A174" s="80" t="s">
        <v>251</v>
      </c>
      <c r="B174" s="25" t="s">
        <v>252</v>
      </c>
      <c r="C174" s="79">
        <v>2700</v>
      </c>
      <c r="D174" s="79">
        <v>2500</v>
      </c>
      <c r="E174" s="79">
        <v>2350</v>
      </c>
      <c r="F174" s="77" t="s">
        <v>1473</v>
      </c>
      <c r="H174" s="4"/>
      <c r="I174" s="4"/>
      <c r="J174" s="4"/>
    </row>
    <row r="175" spans="1:6" ht="13.5" thickBot="1">
      <c r="A175" s="81" t="s">
        <v>253</v>
      </c>
      <c r="B175" s="52" t="s">
        <v>254</v>
      </c>
      <c r="C175" s="82">
        <v>118</v>
      </c>
      <c r="D175" s="82">
        <v>105</v>
      </c>
      <c r="E175" s="82">
        <v>95</v>
      </c>
      <c r="F175" s="83" t="s">
        <v>1515</v>
      </c>
    </row>
    <row r="176" spans="1:6" ht="16.5" thickBot="1">
      <c r="A176" s="1094" t="s">
        <v>255</v>
      </c>
      <c r="B176" s="1094"/>
      <c r="C176" s="1094"/>
      <c r="D176" s="1094"/>
      <c r="E176" s="1094"/>
      <c r="F176" s="1094"/>
    </row>
    <row r="177" spans="1:10" ht="12.75">
      <c r="A177" s="1045" t="s">
        <v>256</v>
      </c>
      <c r="B177" s="1046" t="s">
        <v>257</v>
      </c>
      <c r="C177" s="1047">
        <v>550</v>
      </c>
      <c r="D177" s="1047">
        <v>500</v>
      </c>
      <c r="E177" s="1047">
        <v>480</v>
      </c>
      <c r="F177" s="1048" t="s">
        <v>1473</v>
      </c>
      <c r="H177" s="4"/>
      <c r="I177" s="4"/>
      <c r="J177" s="4"/>
    </row>
    <row r="178" spans="1:10" ht="12.75">
      <c r="A178" s="1049" t="s">
        <v>258</v>
      </c>
      <c r="B178" s="1043" t="s">
        <v>259</v>
      </c>
      <c r="C178" s="1044">
        <v>1650</v>
      </c>
      <c r="D178" s="1044">
        <v>1500</v>
      </c>
      <c r="E178" s="1044">
        <v>1350</v>
      </c>
      <c r="F178" s="1050" t="s">
        <v>1473</v>
      </c>
      <c r="H178" s="4"/>
      <c r="I178" s="4"/>
      <c r="J178" s="4"/>
    </row>
    <row r="179" spans="1:10" ht="12.75">
      <c r="A179" s="1049" t="s">
        <v>260</v>
      </c>
      <c r="B179" s="1043" t="s">
        <v>259</v>
      </c>
      <c r="C179" s="1044">
        <v>2100</v>
      </c>
      <c r="D179" s="1044">
        <v>2000</v>
      </c>
      <c r="E179" s="1044">
        <v>1850</v>
      </c>
      <c r="F179" s="1050" t="s">
        <v>1473</v>
      </c>
      <c r="H179" s="4"/>
      <c r="I179" s="4"/>
      <c r="J179" s="4"/>
    </row>
    <row r="180" spans="1:10" ht="12.75">
      <c r="A180" s="1049" t="s">
        <v>261</v>
      </c>
      <c r="B180" s="1043" t="s">
        <v>262</v>
      </c>
      <c r="C180" s="1044">
        <v>2250</v>
      </c>
      <c r="D180" s="1044">
        <v>2150</v>
      </c>
      <c r="E180" s="1044">
        <v>2050</v>
      </c>
      <c r="F180" s="1050" t="s">
        <v>1473</v>
      </c>
      <c r="H180" s="4"/>
      <c r="I180" s="4"/>
      <c r="J180" s="4"/>
    </row>
    <row r="181" spans="1:10" ht="12.75">
      <c r="A181" s="1049" t="s">
        <v>263</v>
      </c>
      <c r="B181" s="1043" t="s">
        <v>259</v>
      </c>
      <c r="C181" s="1044">
        <v>2500</v>
      </c>
      <c r="D181" s="1044">
        <v>2400</v>
      </c>
      <c r="E181" s="1044">
        <v>2300</v>
      </c>
      <c r="F181" s="1050" t="s">
        <v>1473</v>
      </c>
      <c r="H181" s="4"/>
      <c r="I181" s="4"/>
      <c r="J181" s="4"/>
    </row>
    <row r="182" spans="1:10" ht="12.75">
      <c r="A182" s="1049" t="s">
        <v>264</v>
      </c>
      <c r="B182" s="1043" t="s">
        <v>262</v>
      </c>
      <c r="C182" s="1044">
        <v>3600</v>
      </c>
      <c r="D182" s="1044">
        <v>3500</v>
      </c>
      <c r="E182" s="1044">
        <v>3300</v>
      </c>
      <c r="F182" s="1050" t="s">
        <v>1473</v>
      </c>
      <c r="H182" s="4"/>
      <c r="I182" s="4"/>
      <c r="J182" s="4"/>
    </row>
    <row r="183" spans="1:10" ht="12.75">
      <c r="A183" s="1049" t="s">
        <v>265</v>
      </c>
      <c r="B183" s="1043" t="s">
        <v>262</v>
      </c>
      <c r="C183" s="1044">
        <v>4500</v>
      </c>
      <c r="D183" s="1044">
        <v>4300</v>
      </c>
      <c r="E183" s="1044">
        <v>4200</v>
      </c>
      <c r="F183" s="1050" t="s">
        <v>1473</v>
      </c>
      <c r="H183" s="4"/>
      <c r="I183" s="4"/>
      <c r="J183" s="4"/>
    </row>
    <row r="184" spans="1:10" ht="12.75">
      <c r="A184" s="1049" t="s">
        <v>266</v>
      </c>
      <c r="B184" s="1043" t="s">
        <v>257</v>
      </c>
      <c r="C184" s="1044">
        <v>375</v>
      </c>
      <c r="D184" s="1044">
        <v>345</v>
      </c>
      <c r="E184" s="1044">
        <v>325</v>
      </c>
      <c r="F184" s="1050" t="s">
        <v>1473</v>
      </c>
      <c r="H184" s="4"/>
      <c r="I184" s="4"/>
      <c r="J184" s="4"/>
    </row>
    <row r="185" spans="1:10" ht="12.75">
      <c r="A185" s="1049" t="s">
        <v>267</v>
      </c>
      <c r="B185" s="1043" t="s">
        <v>262</v>
      </c>
      <c r="C185" s="1044">
        <v>2500</v>
      </c>
      <c r="D185" s="1044">
        <v>2400</v>
      </c>
      <c r="E185" s="1044">
        <v>2300</v>
      </c>
      <c r="F185" s="1050" t="s">
        <v>1473</v>
      </c>
      <c r="H185" s="4"/>
      <c r="I185" s="4"/>
      <c r="J185" s="4"/>
    </row>
    <row r="186" spans="1:10" ht="12.75">
      <c r="A186" s="1049" t="s">
        <v>268</v>
      </c>
      <c r="B186" s="1043" t="s">
        <v>269</v>
      </c>
      <c r="C186" s="1044">
        <v>110</v>
      </c>
      <c r="D186" s="1044">
        <v>80</v>
      </c>
      <c r="E186" s="1044">
        <v>70</v>
      </c>
      <c r="F186" s="1050" t="s">
        <v>1473</v>
      </c>
      <c r="H186" s="4"/>
      <c r="I186" s="4"/>
      <c r="J186" s="4"/>
    </row>
    <row r="187" spans="1:10" ht="12.75">
      <c r="A187" s="1049" t="s">
        <v>270</v>
      </c>
      <c r="B187" s="1043" t="s">
        <v>271</v>
      </c>
      <c r="C187" s="1044">
        <v>120</v>
      </c>
      <c r="D187" s="1044">
        <v>110</v>
      </c>
      <c r="E187" s="1044">
        <v>100</v>
      </c>
      <c r="F187" s="1050" t="s">
        <v>1473</v>
      </c>
      <c r="H187" s="4"/>
      <c r="I187" s="4"/>
      <c r="J187" s="4"/>
    </row>
    <row r="188" spans="1:10" ht="13.5" thickBot="1">
      <c r="A188" s="1051" t="s">
        <v>272</v>
      </c>
      <c r="B188" s="1052" t="s">
        <v>273</v>
      </c>
      <c r="C188" s="1053">
        <v>8.5</v>
      </c>
      <c r="D188" s="1053">
        <v>8.5</v>
      </c>
      <c r="E188" s="1053">
        <v>8.2</v>
      </c>
      <c r="F188" s="1054" t="s">
        <v>1473</v>
      </c>
      <c r="H188" s="4"/>
      <c r="I188" s="4"/>
      <c r="J188" s="4"/>
    </row>
    <row r="189" spans="1:6" ht="16.5" thickBot="1">
      <c r="A189" s="1039"/>
      <c r="B189" s="1040" t="s">
        <v>274</v>
      </c>
      <c r="C189" s="1041"/>
      <c r="D189" s="1041"/>
      <c r="E189" s="1041"/>
      <c r="F189" s="1042"/>
    </row>
    <row r="190" spans="1:6" ht="12.75">
      <c r="A190" s="87" t="s">
        <v>275</v>
      </c>
      <c r="B190" s="88" t="s">
        <v>276</v>
      </c>
      <c r="C190" s="84">
        <v>1500</v>
      </c>
      <c r="D190" s="84">
        <v>1400</v>
      </c>
      <c r="E190" s="84">
        <v>1300</v>
      </c>
      <c r="F190" s="85" t="s">
        <v>1473</v>
      </c>
    </row>
    <row r="191" spans="1:6" ht="12.75">
      <c r="A191" s="89" t="s">
        <v>277</v>
      </c>
      <c r="B191" s="25" t="s">
        <v>278</v>
      </c>
      <c r="C191" s="86">
        <v>350</v>
      </c>
      <c r="D191" s="86">
        <v>325</v>
      </c>
      <c r="E191" s="86">
        <v>300</v>
      </c>
      <c r="F191" s="27" t="s">
        <v>1458</v>
      </c>
    </row>
    <row r="192" spans="1:6" ht="12.75">
      <c r="A192" s="89" t="s">
        <v>277</v>
      </c>
      <c r="B192" s="25" t="s">
        <v>279</v>
      </c>
      <c r="C192" s="86">
        <v>490</v>
      </c>
      <c r="D192" s="86">
        <v>470</v>
      </c>
      <c r="E192" s="86">
        <v>450</v>
      </c>
      <c r="F192" s="27" t="s">
        <v>1458</v>
      </c>
    </row>
    <row r="193" spans="1:6" ht="12.75">
      <c r="A193" s="89" t="s">
        <v>277</v>
      </c>
      <c r="B193" s="25" t="s">
        <v>280</v>
      </c>
      <c r="C193" s="86">
        <v>550</v>
      </c>
      <c r="D193" s="86">
        <v>540</v>
      </c>
      <c r="E193" s="86">
        <v>530</v>
      </c>
      <c r="F193" s="27" t="s">
        <v>1458</v>
      </c>
    </row>
    <row r="194" spans="1:6" ht="12.75">
      <c r="A194" s="89" t="s">
        <v>281</v>
      </c>
      <c r="B194" s="25" t="s">
        <v>282</v>
      </c>
      <c r="C194" s="86">
        <v>250</v>
      </c>
      <c r="D194" s="86">
        <v>250</v>
      </c>
      <c r="E194" s="86">
        <v>250</v>
      </c>
      <c r="F194" s="27" t="s">
        <v>1458</v>
      </c>
    </row>
    <row r="195" spans="1:6" ht="12.75">
      <c r="A195" s="90" t="s">
        <v>283</v>
      </c>
      <c r="B195" s="52" t="s">
        <v>284</v>
      </c>
      <c r="C195" s="91" t="s">
        <v>3</v>
      </c>
      <c r="D195" s="91" t="s">
        <v>3</v>
      </c>
      <c r="E195" s="91" t="s">
        <v>3</v>
      </c>
      <c r="F195" s="92" t="s">
        <v>1473</v>
      </c>
    </row>
    <row r="196" spans="1:10" ht="15.75">
      <c r="A196" s="1090" t="s">
        <v>285</v>
      </c>
      <c r="B196" s="1090"/>
      <c r="C196" s="1090"/>
      <c r="D196" s="1090"/>
      <c r="E196" s="1090"/>
      <c r="F196" s="1090"/>
      <c r="H196" s="4"/>
      <c r="I196" s="4"/>
      <c r="J196" s="4"/>
    </row>
    <row r="197" spans="1:10" ht="12.75">
      <c r="A197" s="93" t="s">
        <v>286</v>
      </c>
      <c r="B197" s="25" t="s">
        <v>287</v>
      </c>
      <c r="C197" s="94">
        <v>700</v>
      </c>
      <c r="D197" s="94">
        <v>650</v>
      </c>
      <c r="E197" s="94">
        <v>600</v>
      </c>
      <c r="F197" s="32" t="s">
        <v>18</v>
      </c>
      <c r="H197" s="74"/>
      <c r="I197" s="4"/>
      <c r="J197" s="4"/>
    </row>
    <row r="198" spans="1:10" ht="12.75">
      <c r="A198" s="95" t="s">
        <v>288</v>
      </c>
      <c r="B198" s="25" t="s">
        <v>289</v>
      </c>
      <c r="C198" s="96">
        <v>1050</v>
      </c>
      <c r="D198" s="96">
        <v>1000</v>
      </c>
      <c r="E198" s="96">
        <v>950</v>
      </c>
      <c r="F198" s="39" t="s">
        <v>18</v>
      </c>
      <c r="H198" s="4"/>
      <c r="I198" s="4"/>
      <c r="J198" s="4"/>
    </row>
    <row r="199" spans="1:10" ht="15.75">
      <c r="A199" s="1090" t="s">
        <v>290</v>
      </c>
      <c r="B199" s="1090"/>
      <c r="C199" s="1090"/>
      <c r="D199" s="1090"/>
      <c r="E199" s="1090"/>
      <c r="F199" s="1090"/>
      <c r="H199" s="4"/>
      <c r="I199" s="4"/>
      <c r="J199" s="4"/>
    </row>
    <row r="200" spans="1:10" ht="12.75">
      <c r="A200" s="93" t="s">
        <v>291</v>
      </c>
      <c r="B200" s="25"/>
      <c r="C200" s="94">
        <v>90</v>
      </c>
      <c r="D200" s="94">
        <v>80</v>
      </c>
      <c r="E200" s="94">
        <v>70</v>
      </c>
      <c r="F200" s="73" t="s">
        <v>18</v>
      </c>
      <c r="H200" s="4"/>
      <c r="I200" s="4"/>
      <c r="J200" s="4"/>
    </row>
    <row r="201" spans="1:10" ht="12.75">
      <c r="A201" s="97" t="s">
        <v>292</v>
      </c>
      <c r="B201" s="25" t="s">
        <v>293</v>
      </c>
      <c r="C201" s="98" t="s">
        <v>294</v>
      </c>
      <c r="D201" s="98" t="s">
        <v>295</v>
      </c>
      <c r="E201" s="98" t="s">
        <v>296</v>
      </c>
      <c r="F201" s="27" t="s">
        <v>18</v>
      </c>
      <c r="H201" s="4"/>
      <c r="I201" s="4"/>
      <c r="J201" s="4"/>
    </row>
    <row r="202" spans="1:10" ht="12.75">
      <c r="A202" s="97" t="s">
        <v>297</v>
      </c>
      <c r="B202" s="25" t="s">
        <v>298</v>
      </c>
      <c r="C202" s="79">
        <v>800</v>
      </c>
      <c r="D202" s="79">
        <v>750</v>
      </c>
      <c r="E202" s="79">
        <v>700</v>
      </c>
      <c r="F202" s="27" t="s">
        <v>18</v>
      </c>
      <c r="H202" s="4"/>
      <c r="I202" s="4"/>
      <c r="J202" s="4"/>
    </row>
    <row r="203" spans="1:10" ht="12.75">
      <c r="A203" s="97" t="s">
        <v>299</v>
      </c>
      <c r="B203" s="25"/>
      <c r="C203" s="79">
        <v>200</v>
      </c>
      <c r="D203" s="79">
        <v>180</v>
      </c>
      <c r="E203" s="79">
        <v>150</v>
      </c>
      <c r="F203" s="27" t="s">
        <v>18</v>
      </c>
      <c r="H203" s="4"/>
      <c r="I203" s="4"/>
      <c r="J203" s="4"/>
    </row>
    <row r="204" spans="1:10" ht="15.75">
      <c r="A204" s="1092" t="s">
        <v>300</v>
      </c>
      <c r="B204" s="1092"/>
      <c r="C204" s="1092"/>
      <c r="D204" s="1092"/>
      <c r="E204" s="1092"/>
      <c r="F204" s="1092"/>
      <c r="H204" s="4"/>
      <c r="I204" s="4"/>
      <c r="J204" s="4"/>
    </row>
    <row r="205" spans="1:10" ht="12.75">
      <c r="A205" s="97" t="s">
        <v>301</v>
      </c>
      <c r="B205" s="25"/>
      <c r="C205" s="79">
        <v>4200</v>
      </c>
      <c r="D205" s="79">
        <v>3900</v>
      </c>
      <c r="E205" s="79">
        <v>3700</v>
      </c>
      <c r="F205" s="27" t="s">
        <v>1473</v>
      </c>
      <c r="H205" s="4"/>
      <c r="I205" s="4"/>
      <c r="J205" s="4"/>
    </row>
    <row r="206" spans="1:10" ht="15.75">
      <c r="A206" s="1092" t="s">
        <v>302</v>
      </c>
      <c r="B206" s="1092"/>
      <c r="C206" s="1092"/>
      <c r="D206" s="1092"/>
      <c r="E206" s="1092"/>
      <c r="F206" s="1092"/>
      <c r="H206" s="4"/>
      <c r="I206" s="4"/>
      <c r="J206" s="4"/>
    </row>
    <row r="207" spans="1:10" ht="12.75">
      <c r="A207" s="93" t="s">
        <v>303</v>
      </c>
      <c r="B207" s="99" t="s">
        <v>304</v>
      </c>
      <c r="C207" s="94">
        <v>4200</v>
      </c>
      <c r="D207" s="94">
        <v>4000</v>
      </c>
      <c r="E207" s="94">
        <v>3800</v>
      </c>
      <c r="F207" s="73" t="s">
        <v>18</v>
      </c>
      <c r="H207" s="4"/>
      <c r="I207" s="4"/>
      <c r="J207" s="4"/>
    </row>
    <row r="208" spans="1:10" ht="24">
      <c r="A208" s="100" t="s">
        <v>305</v>
      </c>
      <c r="B208" s="101" t="s">
        <v>306</v>
      </c>
      <c r="C208" s="79">
        <v>19000</v>
      </c>
      <c r="D208" s="79">
        <v>18000</v>
      </c>
      <c r="E208" s="79">
        <v>17000</v>
      </c>
      <c r="F208" s="77" t="s">
        <v>1473</v>
      </c>
      <c r="H208" s="4"/>
      <c r="I208" s="4"/>
      <c r="J208" s="4"/>
    </row>
    <row r="209" spans="1:10" ht="24">
      <c r="A209" s="100" t="s">
        <v>2476</v>
      </c>
      <c r="B209" s="101" t="s">
        <v>306</v>
      </c>
      <c r="C209" s="79">
        <v>23200</v>
      </c>
      <c r="D209" s="79">
        <v>22200</v>
      </c>
      <c r="E209" s="79">
        <v>21200</v>
      </c>
      <c r="F209" s="77" t="s">
        <v>1473</v>
      </c>
      <c r="H209" s="4"/>
      <c r="I209" s="4"/>
      <c r="J209" s="4"/>
    </row>
    <row r="210" spans="1:10" ht="24">
      <c r="A210" s="100" t="s">
        <v>2477</v>
      </c>
      <c r="B210" s="101" t="s">
        <v>306</v>
      </c>
      <c r="C210" s="79" t="s">
        <v>3</v>
      </c>
      <c r="D210" s="79" t="s">
        <v>3</v>
      </c>
      <c r="E210" s="79" t="s">
        <v>3</v>
      </c>
      <c r="F210" s="77" t="s">
        <v>1473</v>
      </c>
      <c r="H210" s="4"/>
      <c r="I210" s="4"/>
      <c r="J210" s="4"/>
    </row>
    <row r="211" spans="1:10" ht="24">
      <c r="A211" s="100" t="s">
        <v>2478</v>
      </c>
      <c r="B211" s="101" t="s">
        <v>306</v>
      </c>
      <c r="C211" s="79">
        <v>31700</v>
      </c>
      <c r="D211" s="79">
        <v>31500</v>
      </c>
      <c r="E211" s="79">
        <v>31200</v>
      </c>
      <c r="F211" s="77" t="s">
        <v>1473</v>
      </c>
      <c r="H211" s="4"/>
      <c r="I211" s="4"/>
      <c r="J211" s="4"/>
    </row>
    <row r="212" spans="1:10" ht="24">
      <c r="A212" s="100" t="s">
        <v>2479</v>
      </c>
      <c r="B212" s="101" t="s">
        <v>306</v>
      </c>
      <c r="C212" s="79">
        <v>23500</v>
      </c>
      <c r="D212" s="79">
        <v>22500</v>
      </c>
      <c r="E212" s="79">
        <v>21500</v>
      </c>
      <c r="F212" s="77" t="s">
        <v>1473</v>
      </c>
      <c r="H212" s="4"/>
      <c r="I212" s="4"/>
      <c r="J212" s="4"/>
    </row>
    <row r="213" spans="1:10" ht="24">
      <c r="A213" s="100" t="s">
        <v>2480</v>
      </c>
      <c r="B213" s="101" t="s">
        <v>306</v>
      </c>
      <c r="C213" s="79">
        <v>39000</v>
      </c>
      <c r="D213" s="79">
        <v>38000</v>
      </c>
      <c r="E213" s="79">
        <v>37000</v>
      </c>
      <c r="F213" s="77" t="s">
        <v>1473</v>
      </c>
      <c r="H213" s="4"/>
      <c r="I213" s="4"/>
      <c r="J213" s="4"/>
    </row>
    <row r="214" spans="1:10" ht="12.75">
      <c r="A214" s="100" t="s">
        <v>2481</v>
      </c>
      <c r="B214" s="101" t="s">
        <v>2482</v>
      </c>
      <c r="C214" s="79">
        <v>5750</v>
      </c>
      <c r="D214" s="79">
        <v>5400</v>
      </c>
      <c r="E214" s="79">
        <v>5400</v>
      </c>
      <c r="F214" s="77" t="s">
        <v>1473</v>
      </c>
      <c r="H214" s="4"/>
      <c r="I214" s="4"/>
      <c r="J214" s="4"/>
    </row>
    <row r="215" spans="1:10" ht="12.75">
      <c r="A215" s="102" t="s">
        <v>2483</v>
      </c>
      <c r="B215" s="103" t="s">
        <v>2482</v>
      </c>
      <c r="C215" s="96">
        <v>6300</v>
      </c>
      <c r="D215" s="96">
        <v>5950</v>
      </c>
      <c r="E215" s="96">
        <v>5950</v>
      </c>
      <c r="F215" s="83" t="s">
        <v>1473</v>
      </c>
      <c r="H215" s="4"/>
      <c r="I215" s="4"/>
      <c r="J215" s="4"/>
    </row>
    <row r="216" spans="1:10" ht="15.75">
      <c r="A216" s="1092" t="s">
        <v>2484</v>
      </c>
      <c r="B216" s="1092"/>
      <c r="C216" s="1092"/>
      <c r="D216" s="1092"/>
      <c r="E216" s="1092"/>
      <c r="F216" s="1092"/>
      <c r="H216" s="4"/>
      <c r="I216" s="4"/>
      <c r="J216" s="4"/>
    </row>
    <row r="217" spans="1:10" ht="12.75">
      <c r="A217" s="93" t="s">
        <v>2485</v>
      </c>
      <c r="B217" s="104" t="s">
        <v>2486</v>
      </c>
      <c r="C217" s="94">
        <v>4390</v>
      </c>
      <c r="D217" s="94">
        <v>4290</v>
      </c>
      <c r="E217" s="94">
        <v>4190</v>
      </c>
      <c r="F217" s="73" t="s">
        <v>1473</v>
      </c>
      <c r="H217" s="4"/>
      <c r="I217" s="4"/>
      <c r="J217" s="4"/>
    </row>
    <row r="218" spans="1:10" ht="12.75">
      <c r="A218" s="100" t="s">
        <v>2487</v>
      </c>
      <c r="B218" s="101" t="s">
        <v>2488</v>
      </c>
      <c r="C218" s="79">
        <v>7900</v>
      </c>
      <c r="D218" s="79">
        <v>7500</v>
      </c>
      <c r="E218" s="79">
        <v>7200</v>
      </c>
      <c r="F218" s="77" t="s">
        <v>1473</v>
      </c>
      <c r="H218" s="4"/>
      <c r="I218" s="4"/>
      <c r="J218" s="4"/>
    </row>
    <row r="219" spans="1:10" ht="12.75">
      <c r="A219" s="105" t="s">
        <v>2489</v>
      </c>
      <c r="B219" s="106" t="s">
        <v>2490</v>
      </c>
      <c r="C219" s="107">
        <v>18500</v>
      </c>
      <c r="D219" s="107">
        <v>17000</v>
      </c>
      <c r="E219" s="107">
        <v>15100</v>
      </c>
      <c r="F219" s="108" t="s">
        <v>1473</v>
      </c>
      <c r="H219" s="4"/>
      <c r="I219" s="4"/>
      <c r="J219" s="4"/>
    </row>
    <row r="220" spans="1:10" ht="15.75">
      <c r="A220" s="1092" t="s">
        <v>2491</v>
      </c>
      <c r="B220" s="1092"/>
      <c r="C220" s="1092"/>
      <c r="D220" s="1092"/>
      <c r="E220" s="1092"/>
      <c r="F220" s="1092"/>
      <c r="H220" s="4"/>
      <c r="I220" s="4"/>
      <c r="J220" s="4"/>
    </row>
    <row r="221" spans="1:10" ht="12.75">
      <c r="A221" s="109" t="s">
        <v>2492</v>
      </c>
      <c r="B221" s="110" t="s">
        <v>2493</v>
      </c>
      <c r="C221" s="20">
        <v>6.5</v>
      </c>
      <c r="D221" s="20"/>
      <c r="E221" s="20"/>
      <c r="F221" s="111" t="s">
        <v>1458</v>
      </c>
      <c r="H221" s="4"/>
      <c r="I221" s="4"/>
      <c r="J221" s="4"/>
    </row>
    <row r="222" spans="1:10" ht="15.75">
      <c r="A222" s="1090" t="s">
        <v>2494</v>
      </c>
      <c r="B222" s="1090"/>
      <c r="C222" s="1090"/>
      <c r="D222" s="1090"/>
      <c r="E222" s="1090"/>
      <c r="F222" s="1090"/>
      <c r="H222" s="4"/>
      <c r="I222" s="4"/>
      <c r="J222" s="4"/>
    </row>
    <row r="223" spans="1:6" ht="12.75">
      <c r="A223" s="112" t="s">
        <v>2495</v>
      </c>
      <c r="B223" s="46" t="s">
        <v>2496</v>
      </c>
      <c r="C223" s="31">
        <v>70</v>
      </c>
      <c r="D223" s="31">
        <v>65</v>
      </c>
      <c r="E223" s="31">
        <v>60</v>
      </c>
      <c r="F223" s="32" t="s">
        <v>1473</v>
      </c>
    </row>
    <row r="224" spans="1:6" ht="12.75">
      <c r="A224" s="113" t="s">
        <v>2497</v>
      </c>
      <c r="B224" s="25" t="s">
        <v>2498</v>
      </c>
      <c r="C224" s="35">
        <v>360</v>
      </c>
      <c r="D224" s="35">
        <v>340</v>
      </c>
      <c r="E224" s="35">
        <v>300</v>
      </c>
      <c r="F224" s="27" t="s">
        <v>1473</v>
      </c>
    </row>
    <row r="225" spans="1:10" ht="12.75">
      <c r="A225" s="113" t="s">
        <v>2499</v>
      </c>
      <c r="B225" s="25" t="s">
        <v>2500</v>
      </c>
      <c r="C225" s="35">
        <v>100</v>
      </c>
      <c r="D225" s="35">
        <v>90</v>
      </c>
      <c r="E225" s="35">
        <v>75</v>
      </c>
      <c r="F225" s="27" t="s">
        <v>1473</v>
      </c>
      <c r="H225" s="4"/>
      <c r="I225" s="4"/>
      <c r="J225" s="4"/>
    </row>
    <row r="226" spans="1:10" ht="12.75">
      <c r="A226" s="113" t="s">
        <v>2501</v>
      </c>
      <c r="B226" s="25" t="s">
        <v>2500</v>
      </c>
      <c r="C226" s="35">
        <v>100</v>
      </c>
      <c r="D226" s="35">
        <v>90</v>
      </c>
      <c r="E226" s="35">
        <v>80</v>
      </c>
      <c r="F226" s="27" t="s">
        <v>1473</v>
      </c>
      <c r="H226" s="4"/>
      <c r="I226" s="4"/>
      <c r="J226" s="4"/>
    </row>
    <row r="227" spans="1:10" ht="12.75">
      <c r="A227" s="113" t="s">
        <v>2502</v>
      </c>
      <c r="B227" s="25" t="s">
        <v>2503</v>
      </c>
      <c r="C227" s="55" t="s">
        <v>2504</v>
      </c>
      <c r="D227" s="55" t="s">
        <v>2505</v>
      </c>
      <c r="E227" s="55" t="s">
        <v>2506</v>
      </c>
      <c r="F227" s="27" t="s">
        <v>1473</v>
      </c>
      <c r="H227" s="4"/>
      <c r="I227" s="4"/>
      <c r="J227" s="4"/>
    </row>
    <row r="228" spans="1:10" ht="12.75">
      <c r="A228" s="113" t="s">
        <v>2507</v>
      </c>
      <c r="B228" s="25" t="s">
        <v>2508</v>
      </c>
      <c r="C228" s="55">
        <v>180</v>
      </c>
      <c r="D228" s="55">
        <v>165</v>
      </c>
      <c r="E228" s="55">
        <v>150</v>
      </c>
      <c r="F228" s="27" t="s">
        <v>1473</v>
      </c>
      <c r="H228" s="4"/>
      <c r="I228" s="4"/>
      <c r="J228" s="4"/>
    </row>
    <row r="229" spans="1:10" ht="12.75">
      <c r="A229" s="113" t="s">
        <v>2507</v>
      </c>
      <c r="B229" s="25" t="s">
        <v>2509</v>
      </c>
      <c r="C229" s="55">
        <v>350</v>
      </c>
      <c r="D229" s="55">
        <v>325</v>
      </c>
      <c r="E229" s="55">
        <v>300</v>
      </c>
      <c r="F229" s="27" t="s">
        <v>1473</v>
      </c>
      <c r="H229" s="4"/>
      <c r="I229" s="4"/>
      <c r="J229" s="4"/>
    </row>
    <row r="230" spans="1:10" ht="12.75">
      <c r="A230" s="113" t="s">
        <v>2510</v>
      </c>
      <c r="B230" s="25" t="s">
        <v>2511</v>
      </c>
      <c r="C230" s="55">
        <v>330</v>
      </c>
      <c r="D230" s="55">
        <v>320</v>
      </c>
      <c r="E230" s="55">
        <v>310</v>
      </c>
      <c r="F230" s="27" t="s">
        <v>1473</v>
      </c>
      <c r="H230" s="4"/>
      <c r="I230" s="4"/>
      <c r="J230" s="4"/>
    </row>
    <row r="231" spans="1:10" ht="12.75">
      <c r="A231" s="113" t="s">
        <v>2512</v>
      </c>
      <c r="B231" s="25" t="s">
        <v>2513</v>
      </c>
      <c r="C231" s="55">
        <v>330</v>
      </c>
      <c r="D231" s="55">
        <v>320</v>
      </c>
      <c r="E231" s="55">
        <v>310</v>
      </c>
      <c r="F231" s="27" t="s">
        <v>1473</v>
      </c>
      <c r="H231" s="4"/>
      <c r="I231" s="4"/>
      <c r="J231" s="4"/>
    </row>
    <row r="232" spans="1:10" ht="12.75">
      <c r="A232" s="113" t="s">
        <v>2514</v>
      </c>
      <c r="B232" s="25" t="s">
        <v>2515</v>
      </c>
      <c r="C232" s="55">
        <v>350</v>
      </c>
      <c r="D232" s="55">
        <v>340</v>
      </c>
      <c r="E232" s="55">
        <v>330</v>
      </c>
      <c r="F232" s="27" t="s">
        <v>1473</v>
      </c>
      <c r="H232" s="4"/>
      <c r="I232" s="4"/>
      <c r="J232" s="4"/>
    </row>
    <row r="233" spans="1:10" ht="12.75">
      <c r="A233" s="114" t="s">
        <v>2516</v>
      </c>
      <c r="B233" s="52" t="s">
        <v>2517</v>
      </c>
      <c r="C233" s="115">
        <v>350</v>
      </c>
      <c r="D233" s="115">
        <v>340</v>
      </c>
      <c r="E233" s="115">
        <v>330</v>
      </c>
      <c r="F233" s="39" t="s">
        <v>1473</v>
      </c>
      <c r="H233" s="4"/>
      <c r="I233" s="4"/>
      <c r="J233" s="4"/>
    </row>
    <row r="234" spans="1:10" ht="12.75">
      <c r="A234" s="116" t="s">
        <v>2518</v>
      </c>
      <c r="B234" s="117" t="s">
        <v>2519</v>
      </c>
      <c r="C234" s="118">
        <v>0.7</v>
      </c>
      <c r="D234" s="118">
        <v>0.7</v>
      </c>
      <c r="E234" s="118">
        <v>0.7</v>
      </c>
      <c r="F234" s="32" t="s">
        <v>1473</v>
      </c>
      <c r="H234" s="4"/>
      <c r="I234" s="4"/>
      <c r="J234" s="4"/>
    </row>
    <row r="235" spans="1:10" ht="12.75">
      <c r="A235" s="119" t="s">
        <v>2520</v>
      </c>
      <c r="B235" s="120" t="s">
        <v>2521</v>
      </c>
      <c r="C235" s="121">
        <v>0.8</v>
      </c>
      <c r="D235" s="121">
        <v>0.8</v>
      </c>
      <c r="E235" s="121">
        <v>0.8</v>
      </c>
      <c r="F235" s="27" t="s">
        <v>1473</v>
      </c>
      <c r="H235" s="4"/>
      <c r="I235" s="4"/>
      <c r="J235" s="4"/>
    </row>
    <row r="236" spans="1:10" ht="12.75">
      <c r="A236" s="119" t="s">
        <v>2522</v>
      </c>
      <c r="B236" s="120" t="s">
        <v>2523</v>
      </c>
      <c r="C236" s="121">
        <v>85</v>
      </c>
      <c r="D236" s="121">
        <v>85</v>
      </c>
      <c r="E236" s="121">
        <v>85</v>
      </c>
      <c r="F236" s="27" t="s">
        <v>1473</v>
      </c>
      <c r="H236" s="4"/>
      <c r="I236" s="4"/>
      <c r="J236" s="4"/>
    </row>
    <row r="237" spans="1:10" ht="12.75">
      <c r="A237" s="119" t="s">
        <v>2524</v>
      </c>
      <c r="B237" s="120" t="s">
        <v>2525</v>
      </c>
      <c r="C237" s="121">
        <v>85</v>
      </c>
      <c r="D237" s="121">
        <v>85</v>
      </c>
      <c r="E237" s="121">
        <v>85</v>
      </c>
      <c r="F237" s="27" t="s">
        <v>1473</v>
      </c>
      <c r="H237" s="4"/>
      <c r="I237" s="4"/>
      <c r="J237" s="4"/>
    </row>
    <row r="238" spans="1:10" ht="12.75">
      <c r="A238" s="119" t="s">
        <v>2526</v>
      </c>
      <c r="B238" s="120" t="s">
        <v>2527</v>
      </c>
      <c r="C238" s="121">
        <v>75</v>
      </c>
      <c r="D238" s="121">
        <v>75</v>
      </c>
      <c r="E238" s="121">
        <v>75</v>
      </c>
      <c r="F238" s="27" t="s">
        <v>1473</v>
      </c>
      <c r="H238" s="4"/>
      <c r="I238" s="4"/>
      <c r="J238" s="4"/>
    </row>
    <row r="239" spans="1:10" ht="24">
      <c r="A239" s="119" t="s">
        <v>2528</v>
      </c>
      <c r="B239" s="120" t="s">
        <v>2529</v>
      </c>
      <c r="C239" s="121">
        <v>85</v>
      </c>
      <c r="D239" s="121">
        <v>85</v>
      </c>
      <c r="E239" s="121">
        <v>85</v>
      </c>
      <c r="F239" s="27" t="s">
        <v>1473</v>
      </c>
      <c r="H239" s="4"/>
      <c r="I239" s="4"/>
      <c r="J239" s="4"/>
    </row>
    <row r="240" spans="1:10" ht="12.75">
      <c r="A240" s="119" t="s">
        <v>2530</v>
      </c>
      <c r="B240" s="120" t="s">
        <v>2531</v>
      </c>
      <c r="C240" s="121">
        <v>0.8</v>
      </c>
      <c r="D240" s="121">
        <v>0.8</v>
      </c>
      <c r="E240" s="121">
        <v>0.8</v>
      </c>
      <c r="F240" s="27" t="s">
        <v>1473</v>
      </c>
      <c r="H240" s="4"/>
      <c r="I240" s="4"/>
      <c r="J240" s="4"/>
    </row>
    <row r="241" spans="1:10" ht="12.75">
      <c r="A241" s="119" t="s">
        <v>2532</v>
      </c>
      <c r="B241" s="120" t="s">
        <v>2533</v>
      </c>
      <c r="C241" s="121">
        <v>0.5</v>
      </c>
      <c r="D241" s="121">
        <v>0.5</v>
      </c>
      <c r="E241" s="121">
        <v>0.5</v>
      </c>
      <c r="F241" s="27" t="s">
        <v>1473</v>
      </c>
      <c r="H241" s="4"/>
      <c r="I241" s="4"/>
      <c r="J241" s="4"/>
    </row>
    <row r="242" spans="1:10" ht="12.75">
      <c r="A242" s="119" t="s">
        <v>2534</v>
      </c>
      <c r="B242" s="120" t="s">
        <v>2535</v>
      </c>
      <c r="C242" s="121">
        <v>0.5</v>
      </c>
      <c r="D242" s="121">
        <v>0.5</v>
      </c>
      <c r="E242" s="121">
        <v>0.5</v>
      </c>
      <c r="F242" s="27" t="s">
        <v>1473</v>
      </c>
      <c r="H242" s="4"/>
      <c r="I242" s="4"/>
      <c r="J242" s="4"/>
    </row>
    <row r="243" spans="1:10" ht="12.75">
      <c r="A243" s="119" t="s">
        <v>2536</v>
      </c>
      <c r="B243" s="120" t="s">
        <v>2537</v>
      </c>
      <c r="C243" s="121">
        <v>0.7</v>
      </c>
      <c r="D243" s="121">
        <v>0.7</v>
      </c>
      <c r="E243" s="121">
        <v>0.7</v>
      </c>
      <c r="F243" s="27" t="s">
        <v>1473</v>
      </c>
      <c r="H243" s="4"/>
      <c r="I243" s="4"/>
      <c r="J243" s="4"/>
    </row>
    <row r="244" spans="1:10" ht="12.75">
      <c r="A244" s="119" t="s">
        <v>2538</v>
      </c>
      <c r="B244" s="120" t="s">
        <v>2539</v>
      </c>
      <c r="C244" s="121">
        <v>20</v>
      </c>
      <c r="D244" s="121">
        <v>20</v>
      </c>
      <c r="E244" s="121">
        <v>20</v>
      </c>
      <c r="F244" s="27" t="s">
        <v>1473</v>
      </c>
      <c r="H244" s="4"/>
      <c r="I244" s="4"/>
      <c r="J244" s="4"/>
    </row>
    <row r="245" spans="1:10" ht="12.75">
      <c r="A245" s="119" t="s">
        <v>2540</v>
      </c>
      <c r="B245" s="120" t="s">
        <v>2541</v>
      </c>
      <c r="C245" s="121">
        <v>0.4</v>
      </c>
      <c r="D245" s="121">
        <v>0.4</v>
      </c>
      <c r="E245" s="121">
        <v>0.4</v>
      </c>
      <c r="F245" s="27" t="s">
        <v>1473</v>
      </c>
      <c r="H245" s="4"/>
      <c r="I245" s="4"/>
      <c r="J245" s="4"/>
    </row>
    <row r="246" spans="1:10" ht="12.75">
      <c r="A246" s="119" t="s">
        <v>2542</v>
      </c>
      <c r="B246" s="120" t="s">
        <v>2543</v>
      </c>
      <c r="C246" s="121">
        <v>0.4</v>
      </c>
      <c r="D246" s="121">
        <v>0.4</v>
      </c>
      <c r="E246" s="121">
        <v>0.4</v>
      </c>
      <c r="F246" s="27" t="s">
        <v>1473</v>
      </c>
      <c r="H246" s="4"/>
      <c r="I246" s="4"/>
      <c r="J246" s="4"/>
    </row>
    <row r="247" spans="1:10" ht="12.75">
      <c r="A247" s="119" t="s">
        <v>2544</v>
      </c>
      <c r="B247" s="120" t="s">
        <v>2545</v>
      </c>
      <c r="C247" s="121">
        <v>0.4</v>
      </c>
      <c r="D247" s="121">
        <v>0.4</v>
      </c>
      <c r="E247" s="121">
        <v>0.4</v>
      </c>
      <c r="F247" s="27" t="s">
        <v>1473</v>
      </c>
      <c r="H247" s="4"/>
      <c r="I247" s="4"/>
      <c r="J247" s="4"/>
    </row>
    <row r="248" spans="1:10" ht="12.75">
      <c r="A248" s="119" t="s">
        <v>2546</v>
      </c>
      <c r="B248" s="120" t="s">
        <v>2547</v>
      </c>
      <c r="C248" s="121">
        <v>0.7</v>
      </c>
      <c r="D248" s="121">
        <v>0.7</v>
      </c>
      <c r="E248" s="121">
        <v>0.7</v>
      </c>
      <c r="F248" s="27" t="s">
        <v>1473</v>
      </c>
      <c r="H248" s="4"/>
      <c r="I248" s="4"/>
      <c r="J248" s="4"/>
    </row>
    <row r="249" spans="1:10" ht="12.75">
      <c r="A249" s="119" t="s">
        <v>2548</v>
      </c>
      <c r="B249" s="120" t="s">
        <v>2549</v>
      </c>
      <c r="C249" s="121">
        <v>0.7</v>
      </c>
      <c r="D249" s="121">
        <v>0.7</v>
      </c>
      <c r="E249" s="121">
        <v>0.7</v>
      </c>
      <c r="F249" s="27" t="s">
        <v>1473</v>
      </c>
      <c r="H249" s="4"/>
      <c r="I249" s="4"/>
      <c r="J249" s="4"/>
    </row>
    <row r="250" spans="1:10" ht="12.75">
      <c r="A250" s="119" t="s">
        <v>2550</v>
      </c>
      <c r="B250" s="120" t="s">
        <v>2551</v>
      </c>
      <c r="C250" s="121">
        <v>0.8</v>
      </c>
      <c r="D250" s="121">
        <v>0.8</v>
      </c>
      <c r="E250" s="121">
        <v>0.8</v>
      </c>
      <c r="F250" s="27" t="s">
        <v>1473</v>
      </c>
      <c r="H250" s="4"/>
      <c r="I250" s="4"/>
      <c r="J250" s="4"/>
    </row>
    <row r="251" spans="1:10" ht="12.75">
      <c r="A251" s="119" t="s">
        <v>2552</v>
      </c>
      <c r="B251" s="120" t="s">
        <v>2553</v>
      </c>
      <c r="C251" s="121">
        <v>0.4</v>
      </c>
      <c r="D251" s="121">
        <v>0.4</v>
      </c>
      <c r="E251" s="121">
        <v>0.4</v>
      </c>
      <c r="F251" s="27" t="s">
        <v>1473</v>
      </c>
      <c r="H251" s="4"/>
      <c r="I251" s="4"/>
      <c r="J251" s="4"/>
    </row>
    <row r="252" spans="1:10" ht="12.75">
      <c r="A252" s="119" t="s">
        <v>2554</v>
      </c>
      <c r="B252" s="120" t="s">
        <v>2555</v>
      </c>
      <c r="C252" s="121">
        <v>0.8</v>
      </c>
      <c r="D252" s="121">
        <v>0.8</v>
      </c>
      <c r="E252" s="121">
        <v>0.8</v>
      </c>
      <c r="F252" s="27" t="s">
        <v>1473</v>
      </c>
      <c r="H252" s="4"/>
      <c r="I252" s="4"/>
      <c r="J252" s="4"/>
    </row>
    <row r="253" spans="1:10" ht="12.75">
      <c r="A253" s="122" t="s">
        <v>2556</v>
      </c>
      <c r="B253" s="123" t="s">
        <v>2557</v>
      </c>
      <c r="C253" s="124">
        <v>1</v>
      </c>
      <c r="D253" s="124">
        <v>1</v>
      </c>
      <c r="E253" s="124">
        <v>1</v>
      </c>
      <c r="F253" s="39" t="s">
        <v>1473</v>
      </c>
      <c r="H253" s="4"/>
      <c r="I253" s="4"/>
      <c r="J253" s="4"/>
    </row>
    <row r="254" spans="1:10" ht="15.75">
      <c r="A254" s="1090" t="s">
        <v>2558</v>
      </c>
      <c r="B254" s="1090"/>
      <c r="C254" s="1090"/>
      <c r="D254" s="1090"/>
      <c r="E254" s="1090"/>
      <c r="F254" s="1090"/>
      <c r="H254" s="4"/>
      <c r="I254" s="4"/>
      <c r="J254" s="4"/>
    </row>
    <row r="255" spans="1:10" ht="24">
      <c r="A255" s="125" t="s">
        <v>2559</v>
      </c>
      <c r="B255" s="46" t="s">
        <v>2560</v>
      </c>
      <c r="C255" s="126" t="s">
        <v>2561</v>
      </c>
      <c r="D255" s="127" t="s">
        <v>2562</v>
      </c>
      <c r="E255" s="127" t="s">
        <v>2563</v>
      </c>
      <c r="F255" s="128" t="s">
        <v>1473</v>
      </c>
      <c r="H255" s="4"/>
      <c r="I255" s="4"/>
      <c r="J255" s="4"/>
    </row>
    <row r="256" spans="1:6" ht="12.75">
      <c r="A256" s="129" t="s">
        <v>2564</v>
      </c>
      <c r="B256" s="25" t="s">
        <v>2565</v>
      </c>
      <c r="C256" s="131">
        <v>130</v>
      </c>
      <c r="D256" s="132">
        <v>120</v>
      </c>
      <c r="E256" s="132">
        <v>110</v>
      </c>
      <c r="F256" s="58" t="s">
        <v>1473</v>
      </c>
    </row>
    <row r="257" spans="1:6" ht="12.75">
      <c r="A257" s="129" t="s">
        <v>2566</v>
      </c>
      <c r="B257" s="130" t="s">
        <v>2565</v>
      </c>
      <c r="C257" s="131">
        <v>150</v>
      </c>
      <c r="D257" s="132">
        <v>135</v>
      </c>
      <c r="E257" s="132">
        <v>125</v>
      </c>
      <c r="F257" s="58" t="s">
        <v>1473</v>
      </c>
    </row>
    <row r="258" spans="1:6" ht="12.75">
      <c r="A258" s="129" t="s">
        <v>2567</v>
      </c>
      <c r="B258" s="130" t="s">
        <v>2565</v>
      </c>
      <c r="C258" s="131" t="s">
        <v>3</v>
      </c>
      <c r="D258" s="132" t="s">
        <v>3</v>
      </c>
      <c r="E258" s="132" t="s">
        <v>3</v>
      </c>
      <c r="F258" s="58" t="s">
        <v>1473</v>
      </c>
    </row>
    <row r="259" spans="1:6" ht="12.75">
      <c r="A259" s="129" t="s">
        <v>2568</v>
      </c>
      <c r="B259" s="133" t="s">
        <v>2565</v>
      </c>
      <c r="C259" s="131">
        <v>390</v>
      </c>
      <c r="D259" s="132">
        <v>370</v>
      </c>
      <c r="E259" s="132">
        <v>340</v>
      </c>
      <c r="F259" s="58" t="s">
        <v>1473</v>
      </c>
    </row>
    <row r="260" spans="1:6" ht="12.75">
      <c r="A260" s="129" t="s">
        <v>2569</v>
      </c>
      <c r="B260" s="133" t="s">
        <v>2565</v>
      </c>
      <c r="C260" s="131">
        <v>720</v>
      </c>
      <c r="D260" s="132">
        <v>680</v>
      </c>
      <c r="E260" s="132">
        <v>650</v>
      </c>
      <c r="F260" s="58" t="s">
        <v>1473</v>
      </c>
    </row>
    <row r="261" spans="1:6" ht="12.75">
      <c r="A261" s="129" t="s">
        <v>2570</v>
      </c>
      <c r="B261" s="133" t="s">
        <v>2571</v>
      </c>
      <c r="C261" s="131">
        <v>2.9</v>
      </c>
      <c r="D261" s="132">
        <v>2.65</v>
      </c>
      <c r="E261" s="132">
        <v>2.5</v>
      </c>
      <c r="F261" s="58" t="s">
        <v>1473</v>
      </c>
    </row>
    <row r="262" spans="1:6" ht="12.75">
      <c r="A262" s="129" t="s">
        <v>2572</v>
      </c>
      <c r="B262" s="133" t="s">
        <v>2571</v>
      </c>
      <c r="C262" s="131">
        <v>3.2</v>
      </c>
      <c r="D262" s="132">
        <v>2.8</v>
      </c>
      <c r="E262" s="132">
        <v>2.6</v>
      </c>
      <c r="F262" s="58" t="s">
        <v>1473</v>
      </c>
    </row>
    <row r="263" spans="1:6" ht="24">
      <c r="A263" s="129" t="s">
        <v>2573</v>
      </c>
      <c r="B263" s="133" t="s">
        <v>2571</v>
      </c>
      <c r="C263" s="131">
        <v>2.95</v>
      </c>
      <c r="D263" s="132">
        <v>2.7</v>
      </c>
      <c r="E263" s="132">
        <v>2.55</v>
      </c>
      <c r="F263" s="58" t="s">
        <v>1473</v>
      </c>
    </row>
    <row r="264" spans="1:6" ht="24">
      <c r="A264" s="129" t="s">
        <v>2574</v>
      </c>
      <c r="B264" s="133" t="s">
        <v>2571</v>
      </c>
      <c r="C264" s="131">
        <v>3.4</v>
      </c>
      <c r="D264" s="132">
        <v>3</v>
      </c>
      <c r="E264" s="132">
        <v>2.8</v>
      </c>
      <c r="F264" s="58" t="s">
        <v>1473</v>
      </c>
    </row>
    <row r="265" spans="1:6" ht="24">
      <c r="A265" s="129" t="s">
        <v>2575</v>
      </c>
      <c r="B265" s="133" t="s">
        <v>2571</v>
      </c>
      <c r="C265" s="131">
        <v>3.7</v>
      </c>
      <c r="D265" s="132">
        <v>3.5</v>
      </c>
      <c r="E265" s="132">
        <v>3.2</v>
      </c>
      <c r="F265" s="58" t="s">
        <v>1473</v>
      </c>
    </row>
    <row r="266" spans="1:6" ht="12.75">
      <c r="A266" s="129" t="s">
        <v>2576</v>
      </c>
      <c r="B266" s="133" t="s">
        <v>2577</v>
      </c>
      <c r="C266" s="131">
        <v>187.6</v>
      </c>
      <c r="D266" s="132">
        <v>187.6</v>
      </c>
      <c r="E266" s="132">
        <v>187.6</v>
      </c>
      <c r="F266" s="58" t="s">
        <v>1473</v>
      </c>
    </row>
    <row r="267" spans="1:6" ht="12.75">
      <c r="A267" s="129" t="s">
        <v>2578</v>
      </c>
      <c r="B267" s="133" t="s">
        <v>2577</v>
      </c>
      <c r="C267" s="131">
        <v>378.3</v>
      </c>
      <c r="D267" s="132">
        <v>378.3</v>
      </c>
      <c r="E267" s="132">
        <v>378.3</v>
      </c>
      <c r="F267" s="58" t="s">
        <v>1473</v>
      </c>
    </row>
    <row r="268" spans="1:6" ht="12.75">
      <c r="A268" s="129" t="s">
        <v>2579</v>
      </c>
      <c r="B268" s="133"/>
      <c r="C268" s="131">
        <v>10</v>
      </c>
      <c r="D268" s="132">
        <v>8</v>
      </c>
      <c r="E268" s="132">
        <v>6</v>
      </c>
      <c r="F268" s="58" t="s">
        <v>1473</v>
      </c>
    </row>
    <row r="269" spans="1:10" ht="12.75">
      <c r="A269" s="129" t="s">
        <v>2580</v>
      </c>
      <c r="B269" s="25" t="s">
        <v>2581</v>
      </c>
      <c r="C269" s="61">
        <v>150</v>
      </c>
      <c r="D269" s="134">
        <v>140</v>
      </c>
      <c r="E269" s="134">
        <v>130</v>
      </c>
      <c r="F269" s="58" t="s">
        <v>1473</v>
      </c>
      <c r="H269" s="4"/>
      <c r="I269" s="4"/>
      <c r="J269" s="4"/>
    </row>
    <row r="270" spans="1:10" ht="12.75">
      <c r="A270" s="129" t="s">
        <v>2582</v>
      </c>
      <c r="B270" s="25" t="s">
        <v>2583</v>
      </c>
      <c r="C270" s="61">
        <v>460</v>
      </c>
      <c r="D270" s="134">
        <v>440</v>
      </c>
      <c r="E270" s="134">
        <v>420</v>
      </c>
      <c r="F270" s="58" t="s">
        <v>1473</v>
      </c>
      <c r="H270" s="4"/>
      <c r="I270" s="4"/>
      <c r="J270" s="4"/>
    </row>
    <row r="271" spans="1:10" ht="12.75">
      <c r="A271" s="129" t="s">
        <v>2584</v>
      </c>
      <c r="B271" s="25" t="s">
        <v>2585</v>
      </c>
      <c r="C271" s="61">
        <v>90</v>
      </c>
      <c r="D271" s="134">
        <v>80</v>
      </c>
      <c r="E271" s="134">
        <v>73</v>
      </c>
      <c r="F271" s="58" t="s">
        <v>1473</v>
      </c>
      <c r="H271" s="4"/>
      <c r="I271" s="4"/>
      <c r="J271" s="4"/>
    </row>
    <row r="272" spans="1:10" ht="12.75">
      <c r="A272" s="129" t="s">
        <v>2586</v>
      </c>
      <c r="B272" s="25" t="s">
        <v>2587</v>
      </c>
      <c r="C272" s="131">
        <v>60</v>
      </c>
      <c r="D272" s="132">
        <v>55</v>
      </c>
      <c r="E272" s="132">
        <v>50</v>
      </c>
      <c r="F272" s="58" t="s">
        <v>1473</v>
      </c>
      <c r="H272" s="4"/>
      <c r="I272" s="4"/>
      <c r="J272" s="4"/>
    </row>
    <row r="273" spans="1:10" ht="12.75">
      <c r="A273" s="36" t="s">
        <v>2588</v>
      </c>
      <c r="B273" s="52" t="s">
        <v>2589</v>
      </c>
      <c r="C273" s="38">
        <v>400</v>
      </c>
      <c r="D273" s="135">
        <v>370</v>
      </c>
      <c r="E273" s="135">
        <v>360</v>
      </c>
      <c r="F273" s="39" t="s">
        <v>1473</v>
      </c>
      <c r="H273" s="4"/>
      <c r="I273" s="4"/>
      <c r="J273" s="4"/>
    </row>
    <row r="274" spans="1:10" ht="15.75">
      <c r="A274" s="1090" t="s">
        <v>2590</v>
      </c>
      <c r="B274" s="1090"/>
      <c r="C274" s="1090"/>
      <c r="D274" s="1090"/>
      <c r="E274" s="1090"/>
      <c r="F274" s="1090"/>
      <c r="H274" s="4"/>
      <c r="I274" s="4"/>
      <c r="J274" s="4"/>
    </row>
    <row r="275" spans="1:10" ht="12.75">
      <c r="A275" s="136" t="s">
        <v>2591</v>
      </c>
      <c r="B275" s="137"/>
      <c r="C275" s="94">
        <v>500</v>
      </c>
      <c r="D275" s="94">
        <v>450</v>
      </c>
      <c r="E275" s="94">
        <v>420</v>
      </c>
      <c r="F275" s="32" t="s">
        <v>1473</v>
      </c>
      <c r="H275" s="4"/>
      <c r="I275" s="4"/>
      <c r="J275" s="4"/>
    </row>
    <row r="276" spans="1:10" ht="12.75">
      <c r="A276" s="138" t="s">
        <v>2592</v>
      </c>
      <c r="B276" s="139"/>
      <c r="C276" s="79">
        <v>500</v>
      </c>
      <c r="D276" s="79">
        <v>450</v>
      </c>
      <c r="E276" s="79">
        <v>420</v>
      </c>
      <c r="F276" s="27" t="s">
        <v>1473</v>
      </c>
      <c r="H276" s="4"/>
      <c r="I276" s="4"/>
      <c r="J276" s="4"/>
    </row>
    <row r="277" spans="1:6" ht="12.75">
      <c r="A277" s="138" t="s">
        <v>2593</v>
      </c>
      <c r="B277" s="139"/>
      <c r="C277" s="79">
        <v>500</v>
      </c>
      <c r="D277" s="79">
        <v>450</v>
      </c>
      <c r="E277" s="79">
        <v>420</v>
      </c>
      <c r="F277" s="27" t="s">
        <v>1473</v>
      </c>
    </row>
    <row r="278" spans="1:6" ht="12.75">
      <c r="A278" s="140" t="s">
        <v>2594</v>
      </c>
      <c r="B278" s="141" t="s">
        <v>2595</v>
      </c>
      <c r="C278" s="96">
        <v>2100</v>
      </c>
      <c r="D278" s="96">
        <v>2100</v>
      </c>
      <c r="E278" s="96">
        <v>2100</v>
      </c>
      <c r="F278" s="39" t="s">
        <v>1473</v>
      </c>
    </row>
    <row r="279" spans="1:6" ht="15.75">
      <c r="A279" s="1090" t="s">
        <v>2596</v>
      </c>
      <c r="B279" s="1090"/>
      <c r="C279" s="1090"/>
      <c r="D279" s="1090"/>
      <c r="E279" s="1090"/>
      <c r="F279" s="1090"/>
    </row>
    <row r="280" spans="1:10" ht="12.75">
      <c r="A280" s="142" t="s">
        <v>2597</v>
      </c>
      <c r="B280" s="143" t="s">
        <v>2598</v>
      </c>
      <c r="C280" s="1055">
        <v>15</v>
      </c>
      <c r="D280" s="1055">
        <v>14</v>
      </c>
      <c r="E280" s="1055">
        <v>13</v>
      </c>
      <c r="F280" s="144" t="s">
        <v>1473</v>
      </c>
      <c r="H280" s="4"/>
      <c r="I280" s="4"/>
      <c r="J280" s="4"/>
    </row>
    <row r="281" spans="1:10" ht="12.75">
      <c r="A281" s="145" t="s">
        <v>2599</v>
      </c>
      <c r="B281" s="148" t="s">
        <v>2600</v>
      </c>
      <c r="C281" s="146">
        <v>0.8</v>
      </c>
      <c r="D281" s="147">
        <v>0.75</v>
      </c>
      <c r="E281" s="147">
        <v>0.65</v>
      </c>
      <c r="F281" s="27" t="s">
        <v>1473</v>
      </c>
      <c r="H281" s="4"/>
      <c r="I281" s="4"/>
      <c r="J281" s="4"/>
    </row>
    <row r="282" spans="1:10" ht="12.75">
      <c r="A282" s="145" t="s">
        <v>2601</v>
      </c>
      <c r="B282" s="148"/>
      <c r="C282" s="146">
        <v>0.95</v>
      </c>
      <c r="D282" s="147">
        <v>0.95</v>
      </c>
      <c r="E282" s="147">
        <v>0.95</v>
      </c>
      <c r="F282" s="27" t="s">
        <v>1473</v>
      </c>
      <c r="H282" s="4"/>
      <c r="I282" s="4"/>
      <c r="J282" s="4"/>
    </row>
    <row r="283" spans="1:10" ht="12.75">
      <c r="A283" s="24" t="s">
        <v>2602</v>
      </c>
      <c r="B283" s="149" t="s">
        <v>2603</v>
      </c>
      <c r="C283" s="54">
        <v>250</v>
      </c>
      <c r="D283" s="150">
        <v>235</v>
      </c>
      <c r="E283" s="150">
        <v>225</v>
      </c>
      <c r="F283" s="151" t="s">
        <v>1473</v>
      </c>
      <c r="H283" s="4"/>
      <c r="I283" s="4"/>
      <c r="J283" s="4"/>
    </row>
    <row r="284" spans="1:10" ht="12.75">
      <c r="A284" s="24" t="s">
        <v>2604</v>
      </c>
      <c r="B284" s="149" t="s">
        <v>2605</v>
      </c>
      <c r="C284" s="55">
        <v>175</v>
      </c>
      <c r="D284" s="152">
        <v>165</v>
      </c>
      <c r="E284" s="152">
        <v>155</v>
      </c>
      <c r="F284" s="27" t="s">
        <v>1473</v>
      </c>
      <c r="H284" s="4"/>
      <c r="I284" s="4"/>
      <c r="J284" s="4"/>
    </row>
    <row r="285" spans="1:10" ht="12.75">
      <c r="A285" s="24" t="s">
        <v>2604</v>
      </c>
      <c r="B285" s="149" t="s">
        <v>2606</v>
      </c>
      <c r="C285" s="55">
        <v>190</v>
      </c>
      <c r="D285" s="152">
        <v>180</v>
      </c>
      <c r="E285" s="152">
        <v>170</v>
      </c>
      <c r="F285" s="27" t="s">
        <v>1473</v>
      </c>
      <c r="H285" s="4"/>
      <c r="I285" s="4"/>
      <c r="J285" s="4"/>
    </row>
    <row r="286" spans="1:10" ht="12.75">
      <c r="A286" s="24" t="s">
        <v>2604</v>
      </c>
      <c r="B286" s="149" t="s">
        <v>2607</v>
      </c>
      <c r="C286" s="55">
        <v>210</v>
      </c>
      <c r="D286" s="152">
        <v>200</v>
      </c>
      <c r="E286" s="152">
        <v>190</v>
      </c>
      <c r="F286" s="27" t="s">
        <v>1473</v>
      </c>
      <c r="H286" s="4"/>
      <c r="I286" s="4"/>
      <c r="J286" s="4"/>
    </row>
    <row r="287" spans="1:10" ht="12.75">
      <c r="A287" s="24" t="s">
        <v>2604</v>
      </c>
      <c r="B287" s="149" t="s">
        <v>2608</v>
      </c>
      <c r="C287" s="61">
        <v>430</v>
      </c>
      <c r="D287" s="134">
        <v>410</v>
      </c>
      <c r="E287" s="134">
        <v>390</v>
      </c>
      <c r="F287" s="58" t="s">
        <v>1473</v>
      </c>
      <c r="H287" s="4"/>
      <c r="I287" s="4"/>
      <c r="J287" s="4"/>
    </row>
    <row r="288" spans="1:10" ht="12.75">
      <c r="A288" s="24" t="s">
        <v>2609</v>
      </c>
      <c r="B288" s="149" t="s">
        <v>2610</v>
      </c>
      <c r="C288" s="61">
        <v>2250</v>
      </c>
      <c r="D288" s="134">
        <v>2050</v>
      </c>
      <c r="E288" s="134">
        <v>1950</v>
      </c>
      <c r="F288" s="58" t="s">
        <v>1473</v>
      </c>
      <c r="H288" s="4"/>
      <c r="I288" s="4"/>
      <c r="J288" s="4"/>
    </row>
    <row r="289" spans="1:10" ht="12.75">
      <c r="A289" s="24" t="s">
        <v>2611</v>
      </c>
      <c r="B289" s="149" t="s">
        <v>2610</v>
      </c>
      <c r="C289" s="61">
        <v>3960</v>
      </c>
      <c r="D289" s="134">
        <v>3960</v>
      </c>
      <c r="E289" s="134">
        <v>3600</v>
      </c>
      <c r="F289" s="58" t="s">
        <v>1473</v>
      </c>
      <c r="H289" s="4"/>
      <c r="I289" s="4"/>
      <c r="J289" s="4"/>
    </row>
    <row r="290" spans="1:10" ht="12.75">
      <c r="A290" s="24" t="s">
        <v>2612</v>
      </c>
      <c r="B290" s="149" t="s">
        <v>2613</v>
      </c>
      <c r="C290" s="61">
        <v>900</v>
      </c>
      <c r="D290" s="134">
        <v>850</v>
      </c>
      <c r="E290" s="134">
        <v>750</v>
      </c>
      <c r="F290" s="58" t="s">
        <v>1473</v>
      </c>
      <c r="H290" s="4"/>
      <c r="I290" s="4"/>
      <c r="J290" s="4"/>
    </row>
    <row r="291" spans="1:10" ht="15.75">
      <c r="A291" s="1090" t="s">
        <v>2614</v>
      </c>
      <c r="B291" s="1090"/>
      <c r="C291" s="1090"/>
      <c r="D291" s="1090"/>
      <c r="E291" s="1090"/>
      <c r="F291" s="1090"/>
      <c r="H291" s="4"/>
      <c r="I291" s="4"/>
      <c r="J291" s="4"/>
    </row>
    <row r="292" spans="1:10" ht="12.75">
      <c r="A292" s="29" t="s">
        <v>2615</v>
      </c>
      <c r="B292" s="46" t="s">
        <v>2616</v>
      </c>
      <c r="C292" s="31">
        <v>350</v>
      </c>
      <c r="D292" s="31">
        <v>330</v>
      </c>
      <c r="E292" s="31">
        <v>290</v>
      </c>
      <c r="F292" s="32" t="s">
        <v>1473</v>
      </c>
      <c r="H292" s="4"/>
      <c r="I292" s="4"/>
      <c r="J292" s="4"/>
    </row>
    <row r="293" spans="1:10" ht="12.75">
      <c r="A293" s="24" t="s">
        <v>2617</v>
      </c>
      <c r="B293" s="25" t="s">
        <v>2618</v>
      </c>
      <c r="C293" s="35">
        <v>1950</v>
      </c>
      <c r="D293" s="35">
        <v>1850</v>
      </c>
      <c r="E293" s="35">
        <v>1700</v>
      </c>
      <c r="F293" s="27" t="s">
        <v>1473</v>
      </c>
      <c r="H293" s="4"/>
      <c r="I293" s="4"/>
      <c r="J293" s="4"/>
    </row>
    <row r="294" spans="1:6" ht="12.75">
      <c r="A294" s="24" t="s">
        <v>2619</v>
      </c>
      <c r="B294" s="153" t="s">
        <v>2620</v>
      </c>
      <c r="C294" s="35">
        <v>500</v>
      </c>
      <c r="D294" s="35">
        <v>470</v>
      </c>
      <c r="E294" s="35">
        <v>450</v>
      </c>
      <c r="F294" s="27" t="s">
        <v>1473</v>
      </c>
    </row>
    <row r="295" spans="1:6" ht="12.75">
      <c r="A295" s="24" t="s">
        <v>2621</v>
      </c>
      <c r="B295" s="153" t="s">
        <v>2622</v>
      </c>
      <c r="C295" s="35">
        <v>450</v>
      </c>
      <c r="D295" s="35">
        <v>400</v>
      </c>
      <c r="E295" s="35">
        <v>370</v>
      </c>
      <c r="F295" s="27" t="s">
        <v>1473</v>
      </c>
    </row>
    <row r="296" spans="1:6" ht="12.75">
      <c r="A296" s="36" t="s">
        <v>2623</v>
      </c>
      <c r="B296" s="154" t="s">
        <v>2624</v>
      </c>
      <c r="C296" s="38">
        <v>450</v>
      </c>
      <c r="D296" s="38">
        <v>400</v>
      </c>
      <c r="E296" s="38">
        <v>370</v>
      </c>
      <c r="F296" s="39" t="s">
        <v>1473</v>
      </c>
    </row>
    <row r="297" spans="1:6" ht="15.75">
      <c r="A297" s="1094" t="s">
        <v>2625</v>
      </c>
      <c r="B297" s="1094"/>
      <c r="C297" s="1094"/>
      <c r="D297" s="1094"/>
      <c r="E297" s="1094"/>
      <c r="F297" s="1094"/>
    </row>
    <row r="298" spans="1:6" ht="12.75">
      <c r="A298" s="136" t="s">
        <v>2626</v>
      </c>
      <c r="B298" s="155" t="s">
        <v>2627</v>
      </c>
      <c r="C298" s="94">
        <v>30000</v>
      </c>
      <c r="D298" s="94">
        <v>29000</v>
      </c>
      <c r="E298" s="94">
        <v>28000</v>
      </c>
      <c r="F298" s="73" t="s">
        <v>1473</v>
      </c>
    </row>
    <row r="299" spans="1:6" ht="12.75">
      <c r="A299" s="100" t="s">
        <v>2628</v>
      </c>
      <c r="B299" s="156" t="s">
        <v>2629</v>
      </c>
      <c r="C299" s="79">
        <v>30000</v>
      </c>
      <c r="D299" s="79">
        <v>29000</v>
      </c>
      <c r="E299" s="79">
        <v>28000</v>
      </c>
      <c r="F299" s="77" t="s">
        <v>1473</v>
      </c>
    </row>
    <row r="300" spans="1:6" ht="12.75">
      <c r="A300" s="138" t="s">
        <v>2630</v>
      </c>
      <c r="B300" s="156" t="s">
        <v>2631</v>
      </c>
      <c r="C300" s="79">
        <v>6000</v>
      </c>
      <c r="D300" s="79">
        <v>5500</v>
      </c>
      <c r="E300" s="79">
        <v>5000</v>
      </c>
      <c r="F300" s="77" t="s">
        <v>1473</v>
      </c>
    </row>
    <row r="301" spans="1:6" ht="12.75">
      <c r="A301" s="138" t="s">
        <v>2632</v>
      </c>
      <c r="B301" s="156" t="s">
        <v>2633</v>
      </c>
      <c r="C301" s="79">
        <v>7000</v>
      </c>
      <c r="D301" s="79">
        <v>6500</v>
      </c>
      <c r="E301" s="79">
        <v>6000</v>
      </c>
      <c r="F301" s="77" t="s">
        <v>1473</v>
      </c>
    </row>
    <row r="302" spans="1:6" ht="12.75">
      <c r="A302" s="138" t="s">
        <v>2634</v>
      </c>
      <c r="B302" s="156"/>
      <c r="C302" s="79">
        <v>800</v>
      </c>
      <c r="D302" s="79">
        <v>700</v>
      </c>
      <c r="E302" s="79">
        <v>600</v>
      </c>
      <c r="F302" s="77" t="s">
        <v>1473</v>
      </c>
    </row>
    <row r="303" spans="1:6" ht="12.75">
      <c r="A303" s="138" t="s">
        <v>2635</v>
      </c>
      <c r="B303" s="156" t="s">
        <v>2636</v>
      </c>
      <c r="C303" s="79">
        <v>8000</v>
      </c>
      <c r="D303" s="79">
        <v>7600</v>
      </c>
      <c r="E303" s="79">
        <v>6900</v>
      </c>
      <c r="F303" s="77" t="s">
        <v>1473</v>
      </c>
    </row>
    <row r="304" spans="1:6" ht="12.75">
      <c r="A304" s="138" t="s">
        <v>2637</v>
      </c>
      <c r="B304" s="156"/>
      <c r="C304" s="79">
        <v>850</v>
      </c>
      <c r="D304" s="79">
        <v>720</v>
      </c>
      <c r="E304" s="79">
        <v>600</v>
      </c>
      <c r="F304" s="77" t="s">
        <v>1473</v>
      </c>
    </row>
    <row r="305" spans="1:6" ht="12.75">
      <c r="A305" s="100" t="s">
        <v>2638</v>
      </c>
      <c r="B305" s="156" t="s">
        <v>2639</v>
      </c>
      <c r="C305" s="79">
        <v>8500</v>
      </c>
      <c r="D305" s="79">
        <v>8500</v>
      </c>
      <c r="E305" s="79">
        <v>7700</v>
      </c>
      <c r="F305" s="77" t="s">
        <v>1473</v>
      </c>
    </row>
    <row r="306" spans="1:6" ht="12.75">
      <c r="A306" s="36" t="s">
        <v>2635</v>
      </c>
      <c r="B306" s="52" t="s">
        <v>2639</v>
      </c>
      <c r="C306" s="38">
        <v>8800</v>
      </c>
      <c r="D306" s="38">
        <v>8800</v>
      </c>
      <c r="E306" s="38">
        <v>8000</v>
      </c>
      <c r="F306" s="39" t="s">
        <v>1473</v>
      </c>
    </row>
    <row r="307" spans="1:6" ht="15" customHeight="1">
      <c r="A307" s="1095" t="s">
        <v>2640</v>
      </c>
      <c r="B307" s="1095"/>
      <c r="C307" s="1095"/>
      <c r="D307" s="1095"/>
      <c r="E307" s="1095"/>
      <c r="F307" s="1095"/>
    </row>
    <row r="308" spans="1:6" ht="12.75">
      <c r="A308" s="136" t="s">
        <v>2641</v>
      </c>
      <c r="B308" s="155" t="s">
        <v>2642</v>
      </c>
      <c r="C308" s="94">
        <v>2500</v>
      </c>
      <c r="D308" s="94">
        <v>2200</v>
      </c>
      <c r="E308" s="94">
        <v>1800</v>
      </c>
      <c r="F308" s="73" t="s">
        <v>1473</v>
      </c>
    </row>
    <row r="309" spans="1:6" ht="12.75">
      <c r="A309" s="100" t="s">
        <v>2643</v>
      </c>
      <c r="B309" s="156" t="s">
        <v>2644</v>
      </c>
      <c r="C309" s="79">
        <v>3200</v>
      </c>
      <c r="D309" s="79">
        <v>2900</v>
      </c>
      <c r="E309" s="79">
        <v>2600</v>
      </c>
      <c r="F309" s="77" t="s">
        <v>1473</v>
      </c>
    </row>
    <row r="310" spans="1:6" ht="15.75">
      <c r="A310" s="1090" t="s">
        <v>2645</v>
      </c>
      <c r="B310" s="1090"/>
      <c r="C310" s="1090"/>
      <c r="D310" s="1090"/>
      <c r="E310" s="1090"/>
      <c r="F310" s="1090"/>
    </row>
    <row r="311" spans="1:10" ht="12.75">
      <c r="A311" s="157" t="s">
        <v>2646</v>
      </c>
      <c r="B311" s="158"/>
      <c r="C311" s="31">
        <v>195</v>
      </c>
      <c r="D311" s="62">
        <v>185</v>
      </c>
      <c r="E311" s="62">
        <v>175</v>
      </c>
      <c r="F311" s="32" t="s">
        <v>1473</v>
      </c>
      <c r="H311" s="4"/>
      <c r="I311" s="4"/>
      <c r="J311" s="4"/>
    </row>
    <row r="312" spans="1:10" ht="12.75">
      <c r="A312" s="80" t="s">
        <v>2647</v>
      </c>
      <c r="B312" s="159"/>
      <c r="C312" s="35">
        <v>170</v>
      </c>
      <c r="D312" s="67">
        <v>160</v>
      </c>
      <c r="E312" s="67">
        <v>150</v>
      </c>
      <c r="F312" s="27" t="s">
        <v>1473</v>
      </c>
      <c r="H312" s="4"/>
      <c r="I312" s="4"/>
      <c r="J312" s="4"/>
    </row>
    <row r="313" spans="1:10" ht="24">
      <c r="A313" s="161" t="s">
        <v>2648</v>
      </c>
      <c r="B313" s="160"/>
      <c r="C313" s="35">
        <v>2200</v>
      </c>
      <c r="D313" s="67">
        <v>2200</v>
      </c>
      <c r="E313" s="67">
        <v>2200</v>
      </c>
      <c r="F313" s="27" t="s">
        <v>1473</v>
      </c>
      <c r="H313" s="4"/>
      <c r="I313" s="4"/>
      <c r="J313" s="4"/>
    </row>
    <row r="314" spans="1:10" ht="24">
      <c r="A314" s="161" t="s">
        <v>2649</v>
      </c>
      <c r="B314" s="162"/>
      <c r="C314" s="54">
        <v>140</v>
      </c>
      <c r="D314" s="150">
        <v>130</v>
      </c>
      <c r="E314" s="150">
        <v>120</v>
      </c>
      <c r="F314" s="27" t="s">
        <v>1473</v>
      </c>
      <c r="H314" s="4"/>
      <c r="I314" s="4"/>
      <c r="J314" s="4"/>
    </row>
    <row r="315" spans="1:10" ht="24">
      <c r="A315" s="161" t="s">
        <v>2650</v>
      </c>
      <c r="B315" s="162"/>
      <c r="C315" s="54">
        <v>150</v>
      </c>
      <c r="D315" s="150">
        <v>140</v>
      </c>
      <c r="E315" s="150">
        <v>130</v>
      </c>
      <c r="F315" s="27" t="s">
        <v>1473</v>
      </c>
      <c r="H315" s="4"/>
      <c r="I315" s="4"/>
      <c r="J315" s="4"/>
    </row>
    <row r="316" spans="1:10" ht="12.75">
      <c r="A316" s="161" t="s">
        <v>2651</v>
      </c>
      <c r="B316" s="162"/>
      <c r="C316" s="54">
        <v>300</v>
      </c>
      <c r="D316" s="54">
        <v>300</v>
      </c>
      <c r="E316" s="54">
        <v>300</v>
      </c>
      <c r="F316" s="27" t="s">
        <v>1473</v>
      </c>
      <c r="H316" s="4"/>
      <c r="I316" s="4"/>
      <c r="J316" s="4"/>
    </row>
    <row r="317" spans="1:10" ht="12.75">
      <c r="A317" s="161" t="s">
        <v>2652</v>
      </c>
      <c r="B317" s="162"/>
      <c r="C317" s="54">
        <v>900</v>
      </c>
      <c r="D317" s="54">
        <v>900</v>
      </c>
      <c r="E317" s="54">
        <v>900</v>
      </c>
      <c r="F317" s="27" t="s">
        <v>1473</v>
      </c>
      <c r="H317" s="4"/>
      <c r="I317" s="4"/>
      <c r="J317" s="4"/>
    </row>
    <row r="318" spans="1:10" ht="12.75">
      <c r="A318" s="161" t="s">
        <v>2653</v>
      </c>
      <c r="B318" s="162"/>
      <c r="C318" s="54">
        <v>1340</v>
      </c>
      <c r="D318" s="54">
        <v>1340</v>
      </c>
      <c r="E318" s="54">
        <v>1340</v>
      </c>
      <c r="F318" s="27" t="s">
        <v>1473</v>
      </c>
      <c r="H318" s="4"/>
      <c r="I318" s="4"/>
      <c r="J318" s="4"/>
    </row>
    <row r="319" spans="1:10" ht="12.75">
      <c r="A319" s="161" t="s">
        <v>2654</v>
      </c>
      <c r="B319" s="162"/>
      <c r="C319" s="54">
        <v>2390</v>
      </c>
      <c r="D319" s="54">
        <v>2390</v>
      </c>
      <c r="E319" s="54">
        <v>2390</v>
      </c>
      <c r="F319" s="27" t="s">
        <v>1473</v>
      </c>
      <c r="H319" s="4"/>
      <c r="I319" s="4"/>
      <c r="J319" s="4"/>
    </row>
    <row r="320" spans="1:10" ht="12.75">
      <c r="A320" s="161" t="s">
        <v>2655</v>
      </c>
      <c r="B320" s="162"/>
      <c r="C320" s="54">
        <v>2840</v>
      </c>
      <c r="D320" s="54">
        <v>2840</v>
      </c>
      <c r="E320" s="54">
        <v>2840</v>
      </c>
      <c r="F320" s="27" t="s">
        <v>1473</v>
      </c>
      <c r="H320" s="4"/>
      <c r="I320" s="4"/>
      <c r="J320" s="4"/>
    </row>
    <row r="321" spans="1:10" ht="24">
      <c r="A321" s="161" t="s">
        <v>2656</v>
      </c>
      <c r="B321" s="162"/>
      <c r="C321" s="54">
        <v>300</v>
      </c>
      <c r="D321" s="54">
        <v>300</v>
      </c>
      <c r="E321" s="54">
        <v>300</v>
      </c>
      <c r="F321" s="27" t="s">
        <v>1473</v>
      </c>
      <c r="H321" s="4"/>
      <c r="I321" s="4"/>
      <c r="J321" s="4"/>
    </row>
    <row r="322" spans="1:6" ht="12.75">
      <c r="A322" s="161" t="s">
        <v>2657</v>
      </c>
      <c r="B322" s="162" t="s">
        <v>2658</v>
      </c>
      <c r="C322" s="54">
        <v>1500</v>
      </c>
      <c r="D322" s="150">
        <v>1400</v>
      </c>
      <c r="E322" s="150">
        <v>1300</v>
      </c>
      <c r="F322" s="27" t="s">
        <v>1473</v>
      </c>
    </row>
    <row r="323" spans="1:6" ht="12.75">
      <c r="A323" s="161" t="s">
        <v>2659</v>
      </c>
      <c r="B323" s="162" t="s">
        <v>2660</v>
      </c>
      <c r="C323" s="163" t="s">
        <v>2661</v>
      </c>
      <c r="D323" s="164" t="s">
        <v>2662</v>
      </c>
      <c r="E323" s="164" t="s">
        <v>2663</v>
      </c>
      <c r="F323" s="27" t="s">
        <v>1473</v>
      </c>
    </row>
    <row r="324" spans="1:6" ht="12.75">
      <c r="A324" s="161" t="s">
        <v>2664</v>
      </c>
      <c r="B324" s="162" t="s">
        <v>2665</v>
      </c>
      <c r="C324" s="163">
        <v>190</v>
      </c>
      <c r="D324" s="164">
        <v>170</v>
      </c>
      <c r="E324" s="164">
        <v>155</v>
      </c>
      <c r="F324" s="27" t="s">
        <v>1473</v>
      </c>
    </row>
    <row r="325" spans="1:6" ht="12.75">
      <c r="A325" s="161" t="s">
        <v>2664</v>
      </c>
      <c r="B325" s="162" t="s">
        <v>2666</v>
      </c>
      <c r="C325" s="163">
        <v>190</v>
      </c>
      <c r="D325" s="164">
        <v>170</v>
      </c>
      <c r="E325" s="164">
        <v>155</v>
      </c>
      <c r="F325" s="27" t="s">
        <v>1473</v>
      </c>
    </row>
    <row r="326" spans="1:6" ht="12.75">
      <c r="A326" s="161" t="s">
        <v>2664</v>
      </c>
      <c r="B326" s="162" t="s">
        <v>2667</v>
      </c>
      <c r="C326" s="163">
        <v>200</v>
      </c>
      <c r="D326" s="164">
        <v>180</v>
      </c>
      <c r="E326" s="164">
        <v>165</v>
      </c>
      <c r="F326" s="27" t="s">
        <v>1473</v>
      </c>
    </row>
    <row r="327" spans="1:6" ht="12.75">
      <c r="A327" s="161" t="s">
        <v>2664</v>
      </c>
      <c r="B327" s="162" t="s">
        <v>2668</v>
      </c>
      <c r="C327" s="163">
        <v>290</v>
      </c>
      <c r="D327" s="164">
        <v>270</v>
      </c>
      <c r="E327" s="164">
        <v>250</v>
      </c>
      <c r="F327" s="27" t="s">
        <v>1473</v>
      </c>
    </row>
    <row r="328" spans="1:6" ht="12.75">
      <c r="A328" s="161" t="s">
        <v>2664</v>
      </c>
      <c r="B328" s="162" t="s">
        <v>2669</v>
      </c>
      <c r="C328" s="163">
        <v>385</v>
      </c>
      <c r="D328" s="164">
        <v>350</v>
      </c>
      <c r="E328" s="164">
        <v>330</v>
      </c>
      <c r="F328" s="27" t="s">
        <v>1473</v>
      </c>
    </row>
    <row r="329" spans="1:6" ht="12.75">
      <c r="A329" s="161" t="s">
        <v>2670</v>
      </c>
      <c r="B329" s="162" t="s">
        <v>2671</v>
      </c>
      <c r="C329" s="163" t="s">
        <v>2672</v>
      </c>
      <c r="D329" s="164" t="s">
        <v>2673</v>
      </c>
      <c r="E329" s="164" t="s">
        <v>2674</v>
      </c>
      <c r="F329" s="27" t="s">
        <v>1473</v>
      </c>
    </row>
    <row r="330" spans="1:6" ht="12.75">
      <c r="A330" s="161" t="s">
        <v>2675</v>
      </c>
      <c r="B330" s="162" t="s">
        <v>2676</v>
      </c>
      <c r="C330" s="54" t="s">
        <v>2677</v>
      </c>
      <c r="D330" s="150" t="s">
        <v>2678</v>
      </c>
      <c r="E330" s="150" t="s">
        <v>2679</v>
      </c>
      <c r="F330" s="27" t="s">
        <v>1473</v>
      </c>
    </row>
    <row r="331" spans="1:6" ht="12.75">
      <c r="A331" s="165" t="s">
        <v>2675</v>
      </c>
      <c r="B331" s="166" t="s">
        <v>2680</v>
      </c>
      <c r="C331" s="167" t="s">
        <v>2681</v>
      </c>
      <c r="D331" s="168" t="s">
        <v>2682</v>
      </c>
      <c r="E331" s="168" t="s">
        <v>2677</v>
      </c>
      <c r="F331" s="39" t="s">
        <v>1473</v>
      </c>
    </row>
  </sheetData>
  <sheetProtection/>
  <mergeCells count="28">
    <mergeCell ref="A291:F291"/>
    <mergeCell ref="A297:F297"/>
    <mergeCell ref="A307:F307"/>
    <mergeCell ref="A310:F310"/>
    <mergeCell ref="A216:F216"/>
    <mergeCell ref="A220:F220"/>
    <mergeCell ref="A222:F222"/>
    <mergeCell ref="A254:F254"/>
    <mergeCell ref="A131:F131"/>
    <mergeCell ref="A144:F144"/>
    <mergeCell ref="A274:F274"/>
    <mergeCell ref="A279:F279"/>
    <mergeCell ref="A169:F169"/>
    <mergeCell ref="A176:F176"/>
    <mergeCell ref="A196:F196"/>
    <mergeCell ref="A199:F199"/>
    <mergeCell ref="A204:F204"/>
    <mergeCell ref="A206:F206"/>
    <mergeCell ref="A145:F145"/>
    <mergeCell ref="A149:F149"/>
    <mergeCell ref="A1:A3"/>
    <mergeCell ref="A9:F9"/>
    <mergeCell ref="A19:F19"/>
    <mergeCell ref="A45:F45"/>
    <mergeCell ref="A82:F82"/>
    <mergeCell ref="A90:F90"/>
    <mergeCell ref="A92:F92"/>
    <mergeCell ref="A124:F124"/>
  </mergeCells>
  <printOptions/>
  <pageMargins left="0.2361111111111111" right="0.19652777777777777" top="0" bottom="0.19652777777777777" header="0.5118055555555555" footer="0.5118055555555555"/>
  <pageSetup fitToHeight="6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90"/>
  <sheetViews>
    <sheetView zoomScaleSheetLayoutView="100" zoomScalePageLayoutView="0" workbookViewId="0" topLeftCell="A1">
      <selection activeCell="I3" sqref="I3"/>
    </sheetView>
  </sheetViews>
  <sheetFormatPr defaultColWidth="11.75390625" defaultRowHeight="12.75"/>
  <cols>
    <col min="1" max="1" width="4.25390625" style="170" customWidth="1"/>
    <col min="2" max="2" width="28.75390625" style="170" customWidth="1"/>
    <col min="3" max="3" width="15.375" style="170" customWidth="1"/>
    <col min="4" max="5" width="7.25390625" style="170" customWidth="1"/>
    <col min="6" max="6" width="4.375" style="170" customWidth="1"/>
    <col min="7" max="9" width="9.25390625" style="170" customWidth="1"/>
    <col min="10" max="10" width="7.375" style="170" customWidth="1"/>
    <col min="11" max="16384" width="11.75390625" style="170" customWidth="1"/>
  </cols>
  <sheetData>
    <row r="1" spans="1:9" ht="12.75" customHeight="1">
      <c r="A1" s="1082"/>
      <c r="B1" s="1082"/>
      <c r="C1" s="173"/>
      <c r="E1" s="174"/>
      <c r="G1" s="171"/>
      <c r="H1" s="172"/>
      <c r="I1" s="172"/>
    </row>
    <row r="2" spans="1:13" ht="18" customHeight="1">
      <c r="A2" s="1082"/>
      <c r="B2" s="1082"/>
      <c r="C2" s="234"/>
      <c r="E2" s="176"/>
      <c r="G2" s="171"/>
      <c r="H2" s="172"/>
      <c r="I2" s="172"/>
      <c r="L2" s="177"/>
      <c r="M2" s="177"/>
    </row>
    <row r="3" spans="1:9" ht="27.75" customHeight="1">
      <c r="A3" s="1082"/>
      <c r="B3" s="1082"/>
      <c r="C3" s="235"/>
      <c r="D3" s="179"/>
      <c r="E3" s="180"/>
      <c r="F3" s="181"/>
      <c r="G3" s="182"/>
      <c r="H3" s="182"/>
      <c r="I3" s="182"/>
    </row>
    <row r="4" spans="1:12" s="1" customFormat="1" ht="3" customHeight="1">
      <c r="A4" s="1097"/>
      <c r="B4" s="1097"/>
      <c r="C4" s="1097"/>
      <c r="D4" s="1097"/>
      <c r="E4" s="1097"/>
      <c r="F4" s="1097"/>
      <c r="G4" s="1097"/>
      <c r="H4" s="1097"/>
      <c r="I4" s="1097"/>
      <c r="J4" s="1097"/>
      <c r="K4" s="7"/>
      <c r="L4" s="7"/>
    </row>
    <row r="5" spans="1:13" ht="12.75" customHeight="1">
      <c r="A5" s="169"/>
      <c r="B5" s="2" t="s">
        <v>703</v>
      </c>
      <c r="G5" s="171"/>
      <c r="H5" s="172"/>
      <c r="I5" s="183"/>
      <c r="L5" s="177"/>
      <c r="M5" s="177"/>
    </row>
    <row r="6" spans="1:9" ht="12.75" customHeight="1">
      <c r="A6" s="169"/>
      <c r="B6" s="2" t="s">
        <v>1669</v>
      </c>
      <c r="F6" s="1"/>
      <c r="G6" s="171"/>
      <c r="H6" s="3"/>
      <c r="I6" s="3"/>
    </row>
    <row r="7" spans="1:9" ht="12.75" customHeight="1">
      <c r="A7" s="169"/>
      <c r="B7" s="2" t="s">
        <v>706</v>
      </c>
      <c r="F7" s="1"/>
      <c r="G7" s="171"/>
      <c r="H7" s="344"/>
      <c r="I7" s="344"/>
    </row>
    <row r="8" spans="1:9" ht="12.75" customHeight="1">
      <c r="A8" s="169"/>
      <c r="B8" s="345" t="s">
        <v>1670</v>
      </c>
      <c r="F8" s="1"/>
      <c r="G8" s="171"/>
      <c r="H8" s="344"/>
      <c r="I8" s="344"/>
    </row>
    <row r="9" spans="1:9" ht="12.75" customHeight="1">
      <c r="A9" s="169"/>
      <c r="B9" s="345" t="s">
        <v>1671</v>
      </c>
      <c r="F9" s="1"/>
      <c r="G9" s="171"/>
      <c r="H9" s="344"/>
      <c r="I9" s="344"/>
    </row>
    <row r="10" spans="1:9" ht="12.75" customHeight="1">
      <c r="A10" s="169"/>
      <c r="B10" s="2" t="s">
        <v>708</v>
      </c>
      <c r="F10" s="1"/>
      <c r="G10" s="171"/>
      <c r="H10" s="344"/>
      <c r="I10" s="344"/>
    </row>
    <row r="11" spans="1:9" ht="6" customHeight="1">
      <c r="A11" s="169"/>
      <c r="F11" s="183"/>
      <c r="G11" s="183"/>
      <c r="H11" s="183"/>
      <c r="I11" s="183"/>
    </row>
    <row r="12" spans="1:10" ht="15" customHeight="1">
      <c r="A12" s="1109" t="s">
        <v>1672</v>
      </c>
      <c r="B12" s="1109"/>
      <c r="C12" s="1109"/>
      <c r="D12" s="1109"/>
      <c r="E12" s="1109"/>
      <c r="F12" s="1109"/>
      <c r="G12" s="1109"/>
      <c r="H12" s="1109"/>
      <c r="I12" s="1109"/>
      <c r="J12" s="1109"/>
    </row>
    <row r="13" spans="1:10" ht="24.75" customHeight="1">
      <c r="A13" s="1138" t="s">
        <v>1673</v>
      </c>
      <c r="B13" s="1138"/>
      <c r="C13" s="1138"/>
      <c r="D13" s="1138"/>
      <c r="E13" s="1138"/>
      <c r="F13" s="1138"/>
      <c r="G13" s="1138"/>
      <c r="H13" s="1138"/>
      <c r="I13" s="1138"/>
      <c r="J13" s="1138"/>
    </row>
    <row r="14" spans="1:11" ht="34.5" customHeight="1">
      <c r="A14" s="667" t="s">
        <v>709</v>
      </c>
      <c r="B14" s="347" t="s">
        <v>2683</v>
      </c>
      <c r="C14" s="347" t="s">
        <v>1674</v>
      </c>
      <c r="D14" s="1083" t="s">
        <v>710</v>
      </c>
      <c r="E14" s="1083"/>
      <c r="F14" s="347" t="s">
        <v>1675</v>
      </c>
      <c r="G14" s="348" t="s">
        <v>1451</v>
      </c>
      <c r="H14" s="348" t="s">
        <v>1452</v>
      </c>
      <c r="I14" s="348" t="s">
        <v>1453</v>
      </c>
      <c r="J14" s="347" t="s">
        <v>1454</v>
      </c>
      <c r="K14" s="668"/>
    </row>
    <row r="15" spans="1:10" ht="12.75">
      <c r="A15" s="380">
        <v>1</v>
      </c>
      <c r="B15" s="350" t="s">
        <v>1676</v>
      </c>
      <c r="C15" s="374"/>
      <c r="D15" s="1084"/>
      <c r="E15" s="1084"/>
      <c r="F15" s="669"/>
      <c r="G15" s="670">
        <v>268</v>
      </c>
      <c r="H15" s="671">
        <f aca="true" t="shared" si="0" ref="H15:H46">ROUND(G15/95*100*(1-0.08),0)</f>
        <v>260</v>
      </c>
      <c r="I15" s="671">
        <f aca="true" t="shared" si="1" ref="I15:I46">ROUND(G15/95*100*(1-0.15),0)</f>
        <v>240</v>
      </c>
      <c r="J15" s="352" t="s">
        <v>1473</v>
      </c>
    </row>
    <row r="16" spans="1:10" ht="12.75">
      <c r="A16" s="386">
        <v>2</v>
      </c>
      <c r="B16" s="354" t="s">
        <v>1677</v>
      </c>
      <c r="C16" s="375"/>
      <c r="D16" s="1081"/>
      <c r="E16" s="1081"/>
      <c r="F16" s="672"/>
      <c r="G16" s="673">
        <v>250</v>
      </c>
      <c r="H16" s="674">
        <f t="shared" si="0"/>
        <v>242</v>
      </c>
      <c r="I16" s="674">
        <f t="shared" si="1"/>
        <v>224</v>
      </c>
      <c r="J16" s="357" t="s">
        <v>1473</v>
      </c>
    </row>
    <row r="17" spans="1:10" ht="12.75">
      <c r="A17" s="386">
        <v>3</v>
      </c>
      <c r="B17" s="354" t="s">
        <v>1678</v>
      </c>
      <c r="C17" s="375"/>
      <c r="D17" s="1081"/>
      <c r="E17" s="1081"/>
      <c r="F17" s="672"/>
      <c r="G17" s="673">
        <v>235</v>
      </c>
      <c r="H17" s="674">
        <f t="shared" si="0"/>
        <v>228</v>
      </c>
      <c r="I17" s="674">
        <f t="shared" si="1"/>
        <v>210</v>
      </c>
      <c r="J17" s="357" t="s">
        <v>1473</v>
      </c>
    </row>
    <row r="18" spans="1:10" ht="12.75">
      <c r="A18" s="386">
        <v>4</v>
      </c>
      <c r="B18" s="354" t="s">
        <v>1679</v>
      </c>
      <c r="C18" s="375"/>
      <c r="D18" s="1081"/>
      <c r="E18" s="1081"/>
      <c r="F18" s="672"/>
      <c r="G18" s="673">
        <v>213</v>
      </c>
      <c r="H18" s="674">
        <f t="shared" si="0"/>
        <v>206</v>
      </c>
      <c r="I18" s="674">
        <f t="shared" si="1"/>
        <v>191</v>
      </c>
      <c r="J18" s="357" t="s">
        <v>1473</v>
      </c>
    </row>
    <row r="19" spans="1:10" ht="12.75">
      <c r="A19" s="386">
        <v>5</v>
      </c>
      <c r="B19" s="354" t="s">
        <v>1680</v>
      </c>
      <c r="C19" s="375"/>
      <c r="D19" s="1081"/>
      <c r="E19" s="1081"/>
      <c r="F19" s="672"/>
      <c r="G19" s="673">
        <v>192</v>
      </c>
      <c r="H19" s="674">
        <f t="shared" si="0"/>
        <v>186</v>
      </c>
      <c r="I19" s="674">
        <f t="shared" si="1"/>
        <v>172</v>
      </c>
      <c r="J19" s="357" t="s">
        <v>1473</v>
      </c>
    </row>
    <row r="20" spans="1:10" ht="12.75">
      <c r="A20" s="386">
        <v>6</v>
      </c>
      <c r="B20" s="354" t="s">
        <v>1681</v>
      </c>
      <c r="C20" s="375"/>
      <c r="D20" s="1081"/>
      <c r="E20" s="1081"/>
      <c r="F20" s="672"/>
      <c r="G20" s="673">
        <v>162</v>
      </c>
      <c r="H20" s="674">
        <f t="shared" si="0"/>
        <v>157</v>
      </c>
      <c r="I20" s="674">
        <f t="shared" si="1"/>
        <v>145</v>
      </c>
      <c r="J20" s="357" t="s">
        <v>1473</v>
      </c>
    </row>
    <row r="21" spans="1:10" ht="12.75">
      <c r="A21" s="386">
        <v>7</v>
      </c>
      <c r="B21" s="354" t="s">
        <v>1682</v>
      </c>
      <c r="C21" s="375"/>
      <c r="D21" s="1081"/>
      <c r="E21" s="1081"/>
      <c r="F21" s="672"/>
      <c r="G21" s="673">
        <v>135</v>
      </c>
      <c r="H21" s="674">
        <f t="shared" si="0"/>
        <v>131</v>
      </c>
      <c r="I21" s="674">
        <f t="shared" si="1"/>
        <v>121</v>
      </c>
      <c r="J21" s="357" t="s">
        <v>1473</v>
      </c>
    </row>
    <row r="22" spans="1:10" ht="12.75">
      <c r="A22" s="386">
        <v>8</v>
      </c>
      <c r="B22" s="354" t="s">
        <v>1683</v>
      </c>
      <c r="C22" s="375"/>
      <c r="D22" s="1081"/>
      <c r="E22" s="1081"/>
      <c r="F22" s="672"/>
      <c r="G22" s="673">
        <v>114</v>
      </c>
      <c r="H22" s="674">
        <f t="shared" si="0"/>
        <v>110</v>
      </c>
      <c r="I22" s="674">
        <f t="shared" si="1"/>
        <v>102</v>
      </c>
      <c r="J22" s="357" t="s">
        <v>1473</v>
      </c>
    </row>
    <row r="23" spans="1:10" ht="12.75">
      <c r="A23" s="399">
        <v>9</v>
      </c>
      <c r="B23" s="359" t="s">
        <v>1684</v>
      </c>
      <c r="C23" s="376"/>
      <c r="D23" s="1068"/>
      <c r="E23" s="1068"/>
      <c r="F23" s="675"/>
      <c r="G23" s="676">
        <v>69</v>
      </c>
      <c r="H23" s="677">
        <f t="shared" si="0"/>
        <v>67</v>
      </c>
      <c r="I23" s="677">
        <f t="shared" si="1"/>
        <v>62</v>
      </c>
      <c r="J23" s="362" t="s">
        <v>1473</v>
      </c>
    </row>
    <row r="24" spans="1:10" ht="12.75">
      <c r="A24" s="386">
        <v>10</v>
      </c>
      <c r="B24" s="350" t="s">
        <v>1685</v>
      </c>
      <c r="C24" s="375"/>
      <c r="D24" s="1081"/>
      <c r="E24" s="1081"/>
      <c r="F24" s="672"/>
      <c r="G24" s="673">
        <v>224</v>
      </c>
      <c r="H24" s="671">
        <f t="shared" si="0"/>
        <v>217</v>
      </c>
      <c r="I24" s="671">
        <f t="shared" si="1"/>
        <v>200</v>
      </c>
      <c r="J24" s="352" t="s">
        <v>1473</v>
      </c>
    </row>
    <row r="25" spans="1:10" ht="12.75">
      <c r="A25" s="386">
        <v>11</v>
      </c>
      <c r="B25" s="354" t="s">
        <v>1686</v>
      </c>
      <c r="C25" s="375"/>
      <c r="D25" s="1081"/>
      <c r="E25" s="1081"/>
      <c r="F25" s="672"/>
      <c r="G25" s="673">
        <v>207</v>
      </c>
      <c r="H25" s="674">
        <f t="shared" si="0"/>
        <v>200</v>
      </c>
      <c r="I25" s="674">
        <f t="shared" si="1"/>
        <v>185</v>
      </c>
      <c r="J25" s="357" t="s">
        <v>1473</v>
      </c>
    </row>
    <row r="26" spans="1:10" ht="12.75">
      <c r="A26" s="386">
        <v>12</v>
      </c>
      <c r="B26" s="354" t="s">
        <v>1687</v>
      </c>
      <c r="C26" s="375"/>
      <c r="D26" s="1081"/>
      <c r="E26" s="1081"/>
      <c r="F26" s="672"/>
      <c r="G26" s="673">
        <v>197</v>
      </c>
      <c r="H26" s="674">
        <f t="shared" si="0"/>
        <v>191</v>
      </c>
      <c r="I26" s="674">
        <f t="shared" si="1"/>
        <v>176</v>
      </c>
      <c r="J26" s="357" t="s">
        <v>1473</v>
      </c>
    </row>
    <row r="27" spans="1:10" ht="12.75">
      <c r="A27" s="386">
        <v>13</v>
      </c>
      <c r="B27" s="354" t="s">
        <v>1688</v>
      </c>
      <c r="C27" s="375"/>
      <c r="D27" s="1081"/>
      <c r="E27" s="1081"/>
      <c r="F27" s="672"/>
      <c r="G27" s="673">
        <v>177</v>
      </c>
      <c r="H27" s="674">
        <f t="shared" si="0"/>
        <v>171</v>
      </c>
      <c r="I27" s="674">
        <f t="shared" si="1"/>
        <v>158</v>
      </c>
      <c r="J27" s="357" t="s">
        <v>1473</v>
      </c>
    </row>
    <row r="28" spans="1:10" ht="12.75">
      <c r="A28" s="386">
        <v>14</v>
      </c>
      <c r="B28" s="354" t="s">
        <v>1689</v>
      </c>
      <c r="C28" s="375"/>
      <c r="D28" s="1081"/>
      <c r="E28" s="1081"/>
      <c r="F28" s="672"/>
      <c r="G28" s="673">
        <v>162</v>
      </c>
      <c r="H28" s="674">
        <f t="shared" si="0"/>
        <v>157</v>
      </c>
      <c r="I28" s="674">
        <f t="shared" si="1"/>
        <v>145</v>
      </c>
      <c r="J28" s="357" t="s">
        <v>1473</v>
      </c>
    </row>
    <row r="29" spans="1:10" ht="12.75">
      <c r="A29" s="386">
        <v>15</v>
      </c>
      <c r="B29" s="354" t="s">
        <v>1690</v>
      </c>
      <c r="C29" s="375"/>
      <c r="D29" s="1081"/>
      <c r="E29" s="1081"/>
      <c r="F29" s="672"/>
      <c r="G29" s="673">
        <v>135</v>
      </c>
      <c r="H29" s="674">
        <f t="shared" si="0"/>
        <v>131</v>
      </c>
      <c r="I29" s="674">
        <f t="shared" si="1"/>
        <v>121</v>
      </c>
      <c r="J29" s="357" t="s">
        <v>1473</v>
      </c>
    </row>
    <row r="30" spans="1:10" ht="12.75">
      <c r="A30" s="386">
        <v>16</v>
      </c>
      <c r="B30" s="354" t="s">
        <v>1691</v>
      </c>
      <c r="C30" s="375"/>
      <c r="D30" s="1081"/>
      <c r="E30" s="1081"/>
      <c r="F30" s="672"/>
      <c r="G30" s="673">
        <v>113</v>
      </c>
      <c r="H30" s="674">
        <f t="shared" si="0"/>
        <v>109</v>
      </c>
      <c r="I30" s="674">
        <f t="shared" si="1"/>
        <v>101</v>
      </c>
      <c r="J30" s="357" t="s">
        <v>1473</v>
      </c>
    </row>
    <row r="31" spans="1:10" ht="12.75">
      <c r="A31" s="386">
        <v>17</v>
      </c>
      <c r="B31" s="354" t="s">
        <v>1692</v>
      </c>
      <c r="C31" s="375"/>
      <c r="D31" s="1081"/>
      <c r="E31" s="1081"/>
      <c r="F31" s="672"/>
      <c r="G31" s="673">
        <v>96</v>
      </c>
      <c r="H31" s="674">
        <f t="shared" si="0"/>
        <v>93</v>
      </c>
      <c r="I31" s="674">
        <f t="shared" si="1"/>
        <v>86</v>
      </c>
      <c r="J31" s="357" t="s">
        <v>1473</v>
      </c>
    </row>
    <row r="32" spans="1:10" ht="12.75">
      <c r="A32" s="399">
        <v>18</v>
      </c>
      <c r="B32" s="359" t="s">
        <v>1693</v>
      </c>
      <c r="C32" s="376"/>
      <c r="D32" s="1068"/>
      <c r="E32" s="1068"/>
      <c r="F32" s="675"/>
      <c r="G32" s="676">
        <v>58</v>
      </c>
      <c r="H32" s="677">
        <f t="shared" si="0"/>
        <v>56</v>
      </c>
      <c r="I32" s="677">
        <f t="shared" si="1"/>
        <v>52</v>
      </c>
      <c r="J32" s="362" t="s">
        <v>1473</v>
      </c>
    </row>
    <row r="33" spans="1:10" ht="12.75">
      <c r="A33" s="386">
        <v>19</v>
      </c>
      <c r="B33" s="354" t="s">
        <v>1694</v>
      </c>
      <c r="C33" s="375"/>
      <c r="D33" s="1081"/>
      <c r="E33" s="1081"/>
      <c r="F33" s="672"/>
      <c r="G33" s="673">
        <v>34</v>
      </c>
      <c r="H33" s="674">
        <f t="shared" si="0"/>
        <v>33</v>
      </c>
      <c r="I33" s="674">
        <f t="shared" si="1"/>
        <v>30</v>
      </c>
      <c r="J33" s="357" t="s">
        <v>1473</v>
      </c>
    </row>
    <row r="34" spans="1:10" ht="12.75">
      <c r="A34" s="386">
        <v>20</v>
      </c>
      <c r="B34" s="354" t="s">
        <v>1695</v>
      </c>
      <c r="C34" s="375"/>
      <c r="D34" s="1081"/>
      <c r="E34" s="1081"/>
      <c r="F34" s="672"/>
      <c r="G34" s="356">
        <v>20</v>
      </c>
      <c r="H34" s="375">
        <f t="shared" si="0"/>
        <v>19</v>
      </c>
      <c r="I34" s="375">
        <f t="shared" si="1"/>
        <v>18</v>
      </c>
      <c r="J34" s="357" t="s">
        <v>1473</v>
      </c>
    </row>
    <row r="35" spans="1:10" ht="12.75">
      <c r="A35" s="399">
        <v>21</v>
      </c>
      <c r="B35" s="359" t="s">
        <v>1696</v>
      </c>
      <c r="C35" s="376"/>
      <c r="D35" s="1068"/>
      <c r="E35" s="1068"/>
      <c r="F35" s="675"/>
      <c r="G35" s="676">
        <v>24</v>
      </c>
      <c r="H35" s="677">
        <f t="shared" si="0"/>
        <v>23</v>
      </c>
      <c r="I35" s="677">
        <f t="shared" si="1"/>
        <v>21</v>
      </c>
      <c r="J35" s="362" t="s">
        <v>1473</v>
      </c>
    </row>
    <row r="36" spans="1:10" ht="12.75">
      <c r="A36" s="386">
        <v>22</v>
      </c>
      <c r="B36" s="354" t="s">
        <v>1697</v>
      </c>
      <c r="C36" s="375"/>
      <c r="D36" s="1081"/>
      <c r="E36" s="1081"/>
      <c r="F36" s="672"/>
      <c r="G36" s="678">
        <v>30</v>
      </c>
      <c r="H36" s="674">
        <f t="shared" si="0"/>
        <v>29</v>
      </c>
      <c r="I36" s="674">
        <f t="shared" si="1"/>
        <v>27</v>
      </c>
      <c r="J36" s="357" t="s">
        <v>1473</v>
      </c>
    </row>
    <row r="37" spans="1:10" ht="12.75">
      <c r="A37" s="386">
        <v>23</v>
      </c>
      <c r="B37" s="354" t="s">
        <v>1698</v>
      </c>
      <c r="C37" s="375"/>
      <c r="D37" s="1081"/>
      <c r="E37" s="1081"/>
      <c r="F37" s="672"/>
      <c r="G37" s="678">
        <v>36</v>
      </c>
      <c r="H37" s="674">
        <f t="shared" si="0"/>
        <v>35</v>
      </c>
      <c r="I37" s="674">
        <f t="shared" si="1"/>
        <v>32</v>
      </c>
      <c r="J37" s="357" t="s">
        <v>1473</v>
      </c>
    </row>
    <row r="38" spans="1:10" ht="12.75">
      <c r="A38" s="386">
        <v>24</v>
      </c>
      <c r="B38" s="354" t="s">
        <v>1699</v>
      </c>
      <c r="C38" s="672"/>
      <c r="D38" s="1081"/>
      <c r="E38" s="1081"/>
      <c r="F38" s="672"/>
      <c r="G38" s="679">
        <v>49</v>
      </c>
      <c r="H38" s="674">
        <f t="shared" si="0"/>
        <v>47</v>
      </c>
      <c r="I38" s="674">
        <f t="shared" si="1"/>
        <v>44</v>
      </c>
      <c r="J38" s="357" t="s">
        <v>1473</v>
      </c>
    </row>
    <row r="39" spans="1:10" ht="12.75">
      <c r="A39" s="386">
        <v>25</v>
      </c>
      <c r="B39" s="354" t="s">
        <v>1700</v>
      </c>
      <c r="C39" s="375"/>
      <c r="D39" s="1081"/>
      <c r="E39" s="1081"/>
      <c r="F39" s="672"/>
      <c r="G39" s="678">
        <v>58</v>
      </c>
      <c r="H39" s="674">
        <f t="shared" si="0"/>
        <v>56</v>
      </c>
      <c r="I39" s="674">
        <f t="shared" si="1"/>
        <v>52</v>
      </c>
      <c r="J39" s="357" t="s">
        <v>1473</v>
      </c>
    </row>
    <row r="40" spans="1:10" ht="12.75">
      <c r="A40" s="386">
        <v>26</v>
      </c>
      <c r="B40" s="354" t="s">
        <v>1701</v>
      </c>
      <c r="C40" s="375"/>
      <c r="D40" s="1081"/>
      <c r="E40" s="1081"/>
      <c r="F40" s="672"/>
      <c r="G40" s="678">
        <v>71</v>
      </c>
      <c r="H40" s="674">
        <f t="shared" si="0"/>
        <v>69</v>
      </c>
      <c r="I40" s="674">
        <f t="shared" si="1"/>
        <v>64</v>
      </c>
      <c r="J40" s="357" t="s">
        <v>1473</v>
      </c>
    </row>
    <row r="41" spans="1:10" ht="12.75">
      <c r="A41" s="399">
        <v>27</v>
      </c>
      <c r="B41" s="359" t="s">
        <v>1702</v>
      </c>
      <c r="C41" s="675"/>
      <c r="D41" s="1068"/>
      <c r="E41" s="1068"/>
      <c r="F41" s="675"/>
      <c r="G41" s="680">
        <v>101</v>
      </c>
      <c r="H41" s="677">
        <f t="shared" si="0"/>
        <v>98</v>
      </c>
      <c r="I41" s="677">
        <f t="shared" si="1"/>
        <v>90</v>
      </c>
      <c r="J41" s="362" t="s">
        <v>1473</v>
      </c>
    </row>
    <row r="42" spans="1:10" ht="12.75">
      <c r="A42" s="380">
        <v>28</v>
      </c>
      <c r="B42" s="350" t="s">
        <v>1703</v>
      </c>
      <c r="C42" s="351" t="s">
        <v>1704</v>
      </c>
      <c r="D42" s="1084"/>
      <c r="E42" s="1084"/>
      <c r="F42" s="669"/>
      <c r="G42" s="72">
        <v>1082</v>
      </c>
      <c r="H42" s="671">
        <f t="shared" si="0"/>
        <v>1048</v>
      </c>
      <c r="I42" s="671">
        <f t="shared" si="1"/>
        <v>968</v>
      </c>
      <c r="J42" s="352" t="s">
        <v>1473</v>
      </c>
    </row>
    <row r="43" spans="1:10" ht="12.75">
      <c r="A43" s="386">
        <v>29</v>
      </c>
      <c r="B43" s="354" t="s">
        <v>1703</v>
      </c>
      <c r="C43" s="355" t="s">
        <v>1705</v>
      </c>
      <c r="D43" s="1081"/>
      <c r="E43" s="1081"/>
      <c r="F43" s="672"/>
      <c r="G43" s="76">
        <v>927</v>
      </c>
      <c r="H43" s="674">
        <f t="shared" si="0"/>
        <v>898</v>
      </c>
      <c r="I43" s="674">
        <f t="shared" si="1"/>
        <v>829</v>
      </c>
      <c r="J43" s="357" t="s">
        <v>1473</v>
      </c>
    </row>
    <row r="44" spans="1:10" ht="12.75">
      <c r="A44" s="386">
        <v>30</v>
      </c>
      <c r="B44" s="354" t="s">
        <v>1703</v>
      </c>
      <c r="C44" s="355" t="s">
        <v>1706</v>
      </c>
      <c r="D44" s="1081"/>
      <c r="E44" s="1081"/>
      <c r="F44" s="672"/>
      <c r="G44" s="76">
        <v>812</v>
      </c>
      <c r="H44" s="674">
        <f t="shared" si="0"/>
        <v>786</v>
      </c>
      <c r="I44" s="674">
        <f t="shared" si="1"/>
        <v>727</v>
      </c>
      <c r="J44" s="357" t="s">
        <v>1473</v>
      </c>
    </row>
    <row r="45" spans="1:10" ht="12.75">
      <c r="A45" s="386">
        <v>31</v>
      </c>
      <c r="B45" s="354" t="s">
        <v>1703</v>
      </c>
      <c r="C45" s="355" t="s">
        <v>1707</v>
      </c>
      <c r="D45" s="1081"/>
      <c r="E45" s="1081"/>
      <c r="F45" s="672"/>
      <c r="G45" s="76">
        <v>656</v>
      </c>
      <c r="H45" s="674">
        <f t="shared" si="0"/>
        <v>635</v>
      </c>
      <c r="I45" s="674">
        <f t="shared" si="1"/>
        <v>587</v>
      </c>
      <c r="J45" s="357" t="s">
        <v>1473</v>
      </c>
    </row>
    <row r="46" spans="1:10" ht="12.75" customHeight="1">
      <c r="A46" s="386">
        <v>32</v>
      </c>
      <c r="B46" s="354" t="s">
        <v>1703</v>
      </c>
      <c r="C46" s="355" t="s">
        <v>1708</v>
      </c>
      <c r="D46" s="1081"/>
      <c r="E46" s="1081"/>
      <c r="F46" s="672"/>
      <c r="G46" s="76">
        <v>271</v>
      </c>
      <c r="H46" s="674">
        <f t="shared" si="0"/>
        <v>262</v>
      </c>
      <c r="I46" s="674">
        <f t="shared" si="1"/>
        <v>242</v>
      </c>
      <c r="J46" s="357" t="s">
        <v>1473</v>
      </c>
    </row>
    <row r="47" spans="1:10" ht="12.75" customHeight="1">
      <c r="A47" s="386">
        <v>33</v>
      </c>
      <c r="B47" s="354" t="s">
        <v>1703</v>
      </c>
      <c r="C47" s="355" t="s">
        <v>1709</v>
      </c>
      <c r="D47" s="1081"/>
      <c r="E47" s="1081"/>
      <c r="F47" s="672"/>
      <c r="G47" s="76">
        <v>232</v>
      </c>
      <c r="H47" s="674">
        <f aca="true" t="shared" si="2" ref="H47:H78">ROUND(G47/95*100*(1-0.08),0)</f>
        <v>225</v>
      </c>
      <c r="I47" s="674">
        <f aca="true" t="shared" si="3" ref="I47:I78">ROUND(G47/95*100*(1-0.15),0)</f>
        <v>208</v>
      </c>
      <c r="J47" s="357" t="s">
        <v>1473</v>
      </c>
    </row>
    <row r="48" spans="1:10" ht="12.75">
      <c r="A48" s="386">
        <v>34</v>
      </c>
      <c r="B48" s="354" t="s">
        <v>1703</v>
      </c>
      <c r="C48" s="355" t="s">
        <v>1710</v>
      </c>
      <c r="D48" s="1081"/>
      <c r="E48" s="1081"/>
      <c r="F48" s="672"/>
      <c r="G48" s="76">
        <v>203</v>
      </c>
      <c r="H48" s="674">
        <f t="shared" si="2"/>
        <v>197</v>
      </c>
      <c r="I48" s="674">
        <f t="shared" si="3"/>
        <v>182</v>
      </c>
      <c r="J48" s="357" t="s">
        <v>1473</v>
      </c>
    </row>
    <row r="49" spans="1:10" ht="12.75">
      <c r="A49" s="399">
        <v>35</v>
      </c>
      <c r="B49" s="359" t="s">
        <v>1703</v>
      </c>
      <c r="C49" s="360" t="s">
        <v>1711</v>
      </c>
      <c r="D49" s="1068"/>
      <c r="E49" s="1068"/>
      <c r="F49" s="675"/>
      <c r="G49" s="680">
        <v>164</v>
      </c>
      <c r="H49" s="674">
        <f t="shared" si="2"/>
        <v>159</v>
      </c>
      <c r="I49" s="674">
        <f t="shared" si="3"/>
        <v>147</v>
      </c>
      <c r="J49" s="357" t="s">
        <v>1473</v>
      </c>
    </row>
    <row r="50" spans="1:10" ht="12.75">
      <c r="A50" s="681">
        <v>36</v>
      </c>
      <c r="B50" s="350" t="s">
        <v>1712</v>
      </c>
      <c r="C50" s="351" t="s">
        <v>1713</v>
      </c>
      <c r="D50" s="1084"/>
      <c r="E50" s="1084"/>
      <c r="F50" s="669"/>
      <c r="G50" s="72">
        <v>552</v>
      </c>
      <c r="H50" s="671">
        <f t="shared" si="2"/>
        <v>535</v>
      </c>
      <c r="I50" s="671">
        <f t="shared" si="3"/>
        <v>494</v>
      </c>
      <c r="J50" s="352" t="s">
        <v>1473</v>
      </c>
    </row>
    <row r="51" spans="1:10" ht="12.75">
      <c r="A51" s="682">
        <v>37</v>
      </c>
      <c r="B51" s="354" t="s">
        <v>1712</v>
      </c>
      <c r="C51" s="355" t="s">
        <v>1714</v>
      </c>
      <c r="D51" s="1081"/>
      <c r="E51" s="1081"/>
      <c r="F51" s="672"/>
      <c r="G51" s="76">
        <v>473</v>
      </c>
      <c r="H51" s="674">
        <f t="shared" si="2"/>
        <v>458</v>
      </c>
      <c r="I51" s="674">
        <f t="shared" si="3"/>
        <v>423</v>
      </c>
      <c r="J51" s="357" t="s">
        <v>1473</v>
      </c>
    </row>
    <row r="52" spans="1:10" ht="12.75">
      <c r="A52" s="682">
        <v>38</v>
      </c>
      <c r="B52" s="354" t="s">
        <v>1712</v>
      </c>
      <c r="C52" s="355" t="s">
        <v>1715</v>
      </c>
      <c r="D52" s="1081"/>
      <c r="E52" s="1081"/>
      <c r="F52" s="672"/>
      <c r="G52" s="76">
        <v>408</v>
      </c>
      <c r="H52" s="674">
        <f t="shared" si="2"/>
        <v>395</v>
      </c>
      <c r="I52" s="674">
        <f t="shared" si="3"/>
        <v>365</v>
      </c>
      <c r="J52" s="357" t="s">
        <v>1473</v>
      </c>
    </row>
    <row r="53" spans="1:10" ht="12.75">
      <c r="A53" s="682">
        <v>39</v>
      </c>
      <c r="B53" s="354" t="s">
        <v>1712</v>
      </c>
      <c r="C53" s="355" t="s">
        <v>1716</v>
      </c>
      <c r="D53" s="1081"/>
      <c r="E53" s="1081"/>
      <c r="F53" s="672"/>
      <c r="G53" s="76">
        <v>326</v>
      </c>
      <c r="H53" s="674">
        <f t="shared" si="2"/>
        <v>316</v>
      </c>
      <c r="I53" s="674">
        <f t="shared" si="3"/>
        <v>292</v>
      </c>
      <c r="J53" s="357" t="s">
        <v>1473</v>
      </c>
    </row>
    <row r="54" spans="1:10" ht="12.75">
      <c r="A54" s="682">
        <v>40</v>
      </c>
      <c r="B54" s="354" t="s">
        <v>1712</v>
      </c>
      <c r="C54" s="355" t="s">
        <v>1717</v>
      </c>
      <c r="D54" s="1081"/>
      <c r="E54" s="1081"/>
      <c r="F54" s="672"/>
      <c r="G54" s="76">
        <v>441</v>
      </c>
      <c r="H54" s="674">
        <f t="shared" si="2"/>
        <v>427</v>
      </c>
      <c r="I54" s="674">
        <f t="shared" si="3"/>
        <v>395</v>
      </c>
      <c r="J54" s="357" t="s">
        <v>1473</v>
      </c>
    </row>
    <row r="55" spans="1:10" ht="12.75">
      <c r="A55" s="682">
        <v>41</v>
      </c>
      <c r="B55" s="354" t="s">
        <v>1712</v>
      </c>
      <c r="C55" s="355" t="s">
        <v>1718</v>
      </c>
      <c r="D55" s="1081"/>
      <c r="E55" s="1081"/>
      <c r="F55" s="672"/>
      <c r="G55" s="76">
        <v>368</v>
      </c>
      <c r="H55" s="674">
        <f t="shared" si="2"/>
        <v>356</v>
      </c>
      <c r="I55" s="674">
        <f t="shared" si="3"/>
        <v>329</v>
      </c>
      <c r="J55" s="357" t="s">
        <v>1473</v>
      </c>
    </row>
    <row r="56" spans="1:10" ht="12.75">
      <c r="A56" s="682">
        <v>42</v>
      </c>
      <c r="B56" s="354" t="s">
        <v>1712</v>
      </c>
      <c r="C56" s="355" t="s">
        <v>1719</v>
      </c>
      <c r="D56" s="1081"/>
      <c r="E56" s="1081"/>
      <c r="F56" s="672"/>
      <c r="G56" s="76">
        <v>336</v>
      </c>
      <c r="H56" s="674">
        <f t="shared" si="2"/>
        <v>325</v>
      </c>
      <c r="I56" s="674">
        <f t="shared" si="3"/>
        <v>301</v>
      </c>
      <c r="J56" s="357" t="s">
        <v>1473</v>
      </c>
    </row>
    <row r="57" spans="1:10" ht="12.75">
      <c r="A57" s="682">
        <v>43</v>
      </c>
      <c r="B57" s="354" t="s">
        <v>1712</v>
      </c>
      <c r="C57" s="355" t="s">
        <v>1720</v>
      </c>
      <c r="D57" s="1081"/>
      <c r="E57" s="1081"/>
      <c r="F57" s="672"/>
      <c r="G57" s="76">
        <v>272</v>
      </c>
      <c r="H57" s="674">
        <f t="shared" si="2"/>
        <v>263</v>
      </c>
      <c r="I57" s="674">
        <f t="shared" si="3"/>
        <v>243</v>
      </c>
      <c r="J57" s="357" t="s">
        <v>1473</v>
      </c>
    </row>
    <row r="58" spans="1:10" ht="12.75">
      <c r="A58" s="682">
        <v>44</v>
      </c>
      <c r="B58" s="354" t="s">
        <v>1712</v>
      </c>
      <c r="C58" s="355" t="s">
        <v>1721</v>
      </c>
      <c r="D58" s="1081"/>
      <c r="E58" s="1081"/>
      <c r="F58" s="672"/>
      <c r="G58" s="76">
        <v>240</v>
      </c>
      <c r="H58" s="674">
        <f t="shared" si="2"/>
        <v>232</v>
      </c>
      <c r="I58" s="674">
        <f t="shared" si="3"/>
        <v>215</v>
      </c>
      <c r="J58" s="357" t="s">
        <v>1473</v>
      </c>
    </row>
    <row r="59" spans="1:10" ht="12.75">
      <c r="A59" s="682">
        <v>45</v>
      </c>
      <c r="B59" s="354" t="s">
        <v>1712</v>
      </c>
      <c r="C59" s="355" t="s">
        <v>1722</v>
      </c>
      <c r="D59" s="1081"/>
      <c r="E59" s="1081"/>
      <c r="F59" s="672"/>
      <c r="G59" s="76">
        <v>279</v>
      </c>
      <c r="H59" s="674">
        <f t="shared" si="2"/>
        <v>270</v>
      </c>
      <c r="I59" s="674">
        <f t="shared" si="3"/>
        <v>250</v>
      </c>
      <c r="J59" s="357" t="s">
        <v>1473</v>
      </c>
    </row>
    <row r="60" spans="1:10" ht="12.75">
      <c r="A60" s="682">
        <v>46</v>
      </c>
      <c r="B60" s="354" t="s">
        <v>1712</v>
      </c>
      <c r="C60" s="355" t="s">
        <v>1723</v>
      </c>
      <c r="D60" s="1081"/>
      <c r="E60" s="1081"/>
      <c r="F60" s="672"/>
      <c r="G60" s="76">
        <v>738</v>
      </c>
      <c r="H60" s="674">
        <f t="shared" si="2"/>
        <v>715</v>
      </c>
      <c r="I60" s="674">
        <f t="shared" si="3"/>
        <v>660</v>
      </c>
      <c r="J60" s="357" t="s">
        <v>1473</v>
      </c>
    </row>
    <row r="61" spans="1:10" ht="12.75">
      <c r="A61" s="682">
        <v>47</v>
      </c>
      <c r="B61" s="354" t="s">
        <v>1712</v>
      </c>
      <c r="C61" s="355" t="s">
        <v>1724</v>
      </c>
      <c r="D61" s="1081"/>
      <c r="E61" s="1081"/>
      <c r="F61" s="672"/>
      <c r="G61" s="76">
        <v>649</v>
      </c>
      <c r="H61" s="674">
        <f t="shared" si="2"/>
        <v>629</v>
      </c>
      <c r="I61" s="674">
        <f t="shared" si="3"/>
        <v>581</v>
      </c>
      <c r="J61" s="357" t="s">
        <v>1473</v>
      </c>
    </row>
    <row r="62" spans="1:10" ht="12.75">
      <c r="A62" s="682">
        <v>48</v>
      </c>
      <c r="B62" s="354" t="s">
        <v>1712</v>
      </c>
      <c r="C62" s="355" t="s">
        <v>1725</v>
      </c>
      <c r="D62" s="1081"/>
      <c r="E62" s="1081"/>
      <c r="F62" s="672"/>
      <c r="G62" s="76">
        <v>540</v>
      </c>
      <c r="H62" s="674">
        <f t="shared" si="2"/>
        <v>523</v>
      </c>
      <c r="I62" s="674">
        <f t="shared" si="3"/>
        <v>483</v>
      </c>
      <c r="J62" s="357" t="s">
        <v>1473</v>
      </c>
    </row>
    <row r="63" spans="1:10" ht="12.75">
      <c r="A63" s="682">
        <v>49</v>
      </c>
      <c r="B63" s="354" t="s">
        <v>1712</v>
      </c>
      <c r="C63" s="355" t="s">
        <v>1726</v>
      </c>
      <c r="D63" s="1081"/>
      <c r="E63" s="1081"/>
      <c r="F63" s="672"/>
      <c r="G63" s="76">
        <v>439</v>
      </c>
      <c r="H63" s="674">
        <f t="shared" si="2"/>
        <v>425</v>
      </c>
      <c r="I63" s="674">
        <f t="shared" si="3"/>
        <v>393</v>
      </c>
      <c r="J63" s="357" t="s">
        <v>1473</v>
      </c>
    </row>
    <row r="64" spans="1:10" ht="12.75">
      <c r="A64" s="682">
        <v>50</v>
      </c>
      <c r="B64" s="354" t="s">
        <v>1712</v>
      </c>
      <c r="C64" s="355" t="s">
        <v>1727</v>
      </c>
      <c r="D64" s="1081"/>
      <c r="E64" s="1081"/>
      <c r="F64" s="672"/>
      <c r="G64" s="76">
        <v>967</v>
      </c>
      <c r="H64" s="674">
        <f t="shared" si="2"/>
        <v>936</v>
      </c>
      <c r="I64" s="674">
        <f t="shared" si="3"/>
        <v>865</v>
      </c>
      <c r="J64" s="357" t="s">
        <v>1473</v>
      </c>
    </row>
    <row r="65" spans="1:10" ht="12.75">
      <c r="A65" s="682">
        <v>51</v>
      </c>
      <c r="B65" s="354" t="s">
        <v>1712</v>
      </c>
      <c r="C65" s="355" t="s">
        <v>1728</v>
      </c>
      <c r="D65" s="1081"/>
      <c r="E65" s="1081"/>
      <c r="F65" s="672"/>
      <c r="G65" s="76">
        <v>785</v>
      </c>
      <c r="H65" s="674">
        <f t="shared" si="2"/>
        <v>760</v>
      </c>
      <c r="I65" s="674">
        <f t="shared" si="3"/>
        <v>702</v>
      </c>
      <c r="J65" s="357" t="s">
        <v>1473</v>
      </c>
    </row>
    <row r="66" spans="1:10" ht="12.75">
      <c r="A66" s="682">
        <v>52</v>
      </c>
      <c r="B66" s="354" t="s">
        <v>1712</v>
      </c>
      <c r="C66" s="355" t="s">
        <v>1729</v>
      </c>
      <c r="D66" s="1081"/>
      <c r="E66" s="1081"/>
      <c r="F66" s="672"/>
      <c r="G66" s="76">
        <v>665</v>
      </c>
      <c r="H66" s="674">
        <f t="shared" si="2"/>
        <v>644</v>
      </c>
      <c r="I66" s="674">
        <f t="shared" si="3"/>
        <v>595</v>
      </c>
      <c r="J66" s="357" t="s">
        <v>1473</v>
      </c>
    </row>
    <row r="67" spans="1:10" ht="12.75">
      <c r="A67" s="683">
        <v>53</v>
      </c>
      <c r="B67" s="359" t="s">
        <v>1712</v>
      </c>
      <c r="C67" s="360" t="s">
        <v>1730</v>
      </c>
      <c r="D67" s="1068"/>
      <c r="E67" s="1068"/>
      <c r="F67" s="675"/>
      <c r="G67" s="680">
        <v>545</v>
      </c>
      <c r="H67" s="677">
        <f t="shared" si="2"/>
        <v>528</v>
      </c>
      <c r="I67" s="677">
        <f t="shared" si="3"/>
        <v>488</v>
      </c>
      <c r="J67" s="362" t="s">
        <v>1473</v>
      </c>
    </row>
    <row r="68" spans="1:10" ht="12.75" customHeight="1">
      <c r="A68" s="380">
        <v>54</v>
      </c>
      <c r="B68" s="374" t="s">
        <v>1731</v>
      </c>
      <c r="C68" s="351"/>
      <c r="D68" s="1084"/>
      <c r="E68" s="1084"/>
      <c r="F68" s="669"/>
      <c r="G68" s="72">
        <v>136</v>
      </c>
      <c r="H68" s="674">
        <f t="shared" si="2"/>
        <v>132</v>
      </c>
      <c r="I68" s="674">
        <f t="shared" si="3"/>
        <v>122</v>
      </c>
      <c r="J68" s="352" t="s">
        <v>1473</v>
      </c>
    </row>
    <row r="69" spans="1:10" ht="12.75" customHeight="1">
      <c r="A69" s="386">
        <v>55</v>
      </c>
      <c r="B69" s="375" t="s">
        <v>1732</v>
      </c>
      <c r="C69" s="355"/>
      <c r="D69" s="1081"/>
      <c r="E69" s="1081"/>
      <c r="F69" s="672"/>
      <c r="G69" s="76">
        <v>172</v>
      </c>
      <c r="H69" s="674">
        <f t="shared" si="2"/>
        <v>167</v>
      </c>
      <c r="I69" s="674">
        <f t="shared" si="3"/>
        <v>154</v>
      </c>
      <c r="J69" s="357" t="s">
        <v>1473</v>
      </c>
    </row>
    <row r="70" spans="1:10" ht="12.75" customHeight="1">
      <c r="A70" s="386">
        <v>56</v>
      </c>
      <c r="B70" s="375" t="s">
        <v>1733</v>
      </c>
      <c r="C70" s="355"/>
      <c r="D70" s="1081"/>
      <c r="E70" s="1081"/>
      <c r="F70" s="672"/>
      <c r="G70" s="76">
        <v>206</v>
      </c>
      <c r="H70" s="674">
        <f t="shared" si="2"/>
        <v>199</v>
      </c>
      <c r="I70" s="674">
        <f t="shared" si="3"/>
        <v>184</v>
      </c>
      <c r="J70" s="357" t="s">
        <v>1473</v>
      </c>
    </row>
    <row r="71" spans="1:10" ht="12.75" customHeight="1">
      <c r="A71" s="399">
        <v>57</v>
      </c>
      <c r="B71" s="376" t="s">
        <v>1734</v>
      </c>
      <c r="C71" s="360"/>
      <c r="D71" s="1068"/>
      <c r="E71" s="1068"/>
      <c r="F71" s="675"/>
      <c r="G71" s="680">
        <v>243</v>
      </c>
      <c r="H71" s="674">
        <f t="shared" si="2"/>
        <v>235</v>
      </c>
      <c r="I71" s="674">
        <f t="shared" si="3"/>
        <v>217</v>
      </c>
      <c r="J71" s="362" t="s">
        <v>1473</v>
      </c>
    </row>
    <row r="72" spans="1:10" ht="12.75" customHeight="1">
      <c r="A72" s="380">
        <v>58</v>
      </c>
      <c r="B72" s="374" t="s">
        <v>1735</v>
      </c>
      <c r="C72" s="351" t="s">
        <v>1711</v>
      </c>
      <c r="D72" s="1084"/>
      <c r="E72" s="1084"/>
      <c r="F72" s="669"/>
      <c r="G72" s="72">
        <v>503</v>
      </c>
      <c r="H72" s="671">
        <f t="shared" si="2"/>
        <v>487</v>
      </c>
      <c r="I72" s="671">
        <f t="shared" si="3"/>
        <v>450</v>
      </c>
      <c r="J72" s="352" t="s">
        <v>1473</v>
      </c>
    </row>
    <row r="73" spans="1:10" ht="12.75" customHeight="1">
      <c r="A73" s="386">
        <v>59</v>
      </c>
      <c r="B73" s="375" t="s">
        <v>1735</v>
      </c>
      <c r="C73" s="355" t="s">
        <v>1736</v>
      </c>
      <c r="D73" s="1081"/>
      <c r="E73" s="1081"/>
      <c r="F73" s="672"/>
      <c r="G73" s="678">
        <v>613</v>
      </c>
      <c r="H73" s="674">
        <f t="shared" si="2"/>
        <v>594</v>
      </c>
      <c r="I73" s="674">
        <f t="shared" si="3"/>
        <v>548</v>
      </c>
      <c r="J73" s="357" t="s">
        <v>1473</v>
      </c>
    </row>
    <row r="74" spans="1:10" ht="12.75" customHeight="1">
      <c r="A74" s="386">
        <v>60</v>
      </c>
      <c r="B74" s="375" t="s">
        <v>1735</v>
      </c>
      <c r="C74" s="355" t="s">
        <v>1718</v>
      </c>
      <c r="D74" s="1081"/>
      <c r="E74" s="1081"/>
      <c r="F74" s="672"/>
      <c r="G74" s="678">
        <v>729</v>
      </c>
      <c r="H74" s="674">
        <f t="shared" si="2"/>
        <v>706</v>
      </c>
      <c r="I74" s="674">
        <f t="shared" si="3"/>
        <v>652</v>
      </c>
      <c r="J74" s="357" t="s">
        <v>1473</v>
      </c>
    </row>
    <row r="75" spans="1:10" ht="12.75" customHeight="1">
      <c r="A75" s="399">
        <v>61</v>
      </c>
      <c r="B75" s="376" t="s">
        <v>1735</v>
      </c>
      <c r="C75" s="360" t="s">
        <v>1737</v>
      </c>
      <c r="D75" s="1068"/>
      <c r="E75" s="1068"/>
      <c r="F75" s="675"/>
      <c r="G75" s="684">
        <v>863</v>
      </c>
      <c r="H75" s="677">
        <f t="shared" si="2"/>
        <v>836</v>
      </c>
      <c r="I75" s="677">
        <f t="shared" si="3"/>
        <v>772</v>
      </c>
      <c r="J75" s="362" t="s">
        <v>1473</v>
      </c>
    </row>
    <row r="76" spans="1:10" ht="13.5" customHeight="1">
      <c r="A76" s="380">
        <v>62</v>
      </c>
      <c r="B76" s="374" t="s">
        <v>1738</v>
      </c>
      <c r="C76" s="351" t="s">
        <v>1739</v>
      </c>
      <c r="D76" s="1084"/>
      <c r="E76" s="1084"/>
      <c r="F76" s="669"/>
      <c r="G76" s="685">
        <v>464</v>
      </c>
      <c r="H76" s="671">
        <f t="shared" si="2"/>
        <v>449</v>
      </c>
      <c r="I76" s="671">
        <f t="shared" si="3"/>
        <v>415</v>
      </c>
      <c r="J76" s="352" t="s">
        <v>1473</v>
      </c>
    </row>
    <row r="77" spans="1:10" ht="13.5" customHeight="1">
      <c r="A77" s="386">
        <v>63</v>
      </c>
      <c r="B77" s="375" t="s">
        <v>1738</v>
      </c>
      <c r="C77" s="355" t="s">
        <v>1740</v>
      </c>
      <c r="D77" s="1081"/>
      <c r="E77" s="1081"/>
      <c r="F77" s="672"/>
      <c r="G77" s="678">
        <v>358</v>
      </c>
      <c r="H77" s="674">
        <f t="shared" si="2"/>
        <v>347</v>
      </c>
      <c r="I77" s="674">
        <f t="shared" si="3"/>
        <v>320</v>
      </c>
      <c r="J77" s="357" t="s">
        <v>1473</v>
      </c>
    </row>
    <row r="78" spans="1:10" ht="13.5" customHeight="1">
      <c r="A78" s="386">
        <v>64</v>
      </c>
      <c r="B78" s="375" t="s">
        <v>1738</v>
      </c>
      <c r="C78" s="355" t="s">
        <v>1741</v>
      </c>
      <c r="D78" s="1081"/>
      <c r="E78" s="1081"/>
      <c r="F78" s="672"/>
      <c r="G78" s="678">
        <v>1857</v>
      </c>
      <c r="H78" s="674">
        <f t="shared" si="2"/>
        <v>1798</v>
      </c>
      <c r="I78" s="674">
        <f t="shared" si="3"/>
        <v>1662</v>
      </c>
      <c r="J78" s="357" t="s">
        <v>1473</v>
      </c>
    </row>
    <row r="79" spans="1:10" ht="13.5" customHeight="1">
      <c r="A79" s="399">
        <v>65</v>
      </c>
      <c r="B79" s="376" t="s">
        <v>1738</v>
      </c>
      <c r="C79" s="360" t="s">
        <v>1742</v>
      </c>
      <c r="D79" s="1068"/>
      <c r="E79" s="1068"/>
      <c r="F79" s="675"/>
      <c r="G79" s="684">
        <v>1432</v>
      </c>
      <c r="H79" s="677">
        <f aca="true" t="shared" si="4" ref="H79:H84">ROUND(G79/95*100*(1-0.08),0)</f>
        <v>1387</v>
      </c>
      <c r="I79" s="677">
        <f aca="true" t="shared" si="5" ref="I79:I84">ROUND(G79/95*100*(1-0.15),0)</f>
        <v>1281</v>
      </c>
      <c r="J79" s="362" t="s">
        <v>1473</v>
      </c>
    </row>
    <row r="80" spans="1:10" ht="12.75" customHeight="1">
      <c r="A80" s="1139" t="s">
        <v>1743</v>
      </c>
      <c r="B80" s="1139"/>
      <c r="C80" s="1139"/>
      <c r="D80" s="1139"/>
      <c r="E80" s="1139"/>
      <c r="F80" s="1139"/>
      <c r="G80" s="1139"/>
      <c r="H80" s="1139">
        <f t="shared" si="4"/>
        <v>0</v>
      </c>
      <c r="I80" s="1139">
        <f t="shared" si="5"/>
        <v>0</v>
      </c>
      <c r="J80" s="1139"/>
    </row>
    <row r="81" spans="1:10" ht="23.25" customHeight="1">
      <c r="A81" s="380">
        <v>66</v>
      </c>
      <c r="B81" s="350" t="s">
        <v>1744</v>
      </c>
      <c r="C81" s="351" t="s">
        <v>1745</v>
      </c>
      <c r="D81" s="1084" t="s">
        <v>1746</v>
      </c>
      <c r="E81" s="1084"/>
      <c r="F81" s="669"/>
      <c r="G81" s="685">
        <v>2012</v>
      </c>
      <c r="H81" s="686">
        <f t="shared" si="4"/>
        <v>1948</v>
      </c>
      <c r="I81" s="686">
        <f t="shared" si="5"/>
        <v>1800</v>
      </c>
      <c r="J81" s="352" t="s">
        <v>1473</v>
      </c>
    </row>
    <row r="82" spans="1:10" ht="23.25" customHeight="1">
      <c r="A82" s="386">
        <v>67</v>
      </c>
      <c r="B82" s="354" t="s">
        <v>1747</v>
      </c>
      <c r="C82" s="355" t="s">
        <v>1748</v>
      </c>
      <c r="D82" s="1081" t="s">
        <v>1746</v>
      </c>
      <c r="E82" s="1081"/>
      <c r="F82" s="672"/>
      <c r="G82" s="678">
        <v>2340</v>
      </c>
      <c r="H82" s="687">
        <f t="shared" si="4"/>
        <v>2266</v>
      </c>
      <c r="I82" s="687">
        <f t="shared" si="5"/>
        <v>2094</v>
      </c>
      <c r="J82" s="357" t="s">
        <v>1473</v>
      </c>
    </row>
    <row r="83" spans="1:10" ht="23.25" customHeight="1">
      <c r="A83" s="386">
        <v>68</v>
      </c>
      <c r="B83" s="354" t="s">
        <v>1749</v>
      </c>
      <c r="C83" s="355" t="s">
        <v>1750</v>
      </c>
      <c r="D83" s="1081" t="s">
        <v>1746</v>
      </c>
      <c r="E83" s="1081"/>
      <c r="F83" s="672"/>
      <c r="G83" s="678">
        <v>2600</v>
      </c>
      <c r="H83" s="687">
        <f t="shared" si="4"/>
        <v>2518</v>
      </c>
      <c r="I83" s="687">
        <f t="shared" si="5"/>
        <v>2326</v>
      </c>
      <c r="J83" s="357" t="s">
        <v>1473</v>
      </c>
    </row>
    <row r="84" spans="1:10" ht="23.25" customHeight="1">
      <c r="A84" s="399">
        <v>69</v>
      </c>
      <c r="B84" s="359" t="s">
        <v>1751</v>
      </c>
      <c r="C84" s="360" t="s">
        <v>1752</v>
      </c>
      <c r="D84" s="1068" t="s">
        <v>1746</v>
      </c>
      <c r="E84" s="1068"/>
      <c r="F84" s="675"/>
      <c r="G84" s="684">
        <v>2916</v>
      </c>
      <c r="H84" s="688">
        <f t="shared" si="4"/>
        <v>2824</v>
      </c>
      <c r="I84" s="688">
        <f t="shared" si="5"/>
        <v>2609</v>
      </c>
      <c r="J84" s="362" t="s">
        <v>1473</v>
      </c>
    </row>
    <row r="86" ht="12.75">
      <c r="A86" s="170" t="s">
        <v>1753</v>
      </c>
    </row>
    <row r="87" ht="12.75">
      <c r="A87" s="170" t="s">
        <v>1754</v>
      </c>
    </row>
    <row r="88" ht="12.75">
      <c r="A88" s="170" t="s">
        <v>1755</v>
      </c>
    </row>
    <row r="89" ht="12.75">
      <c r="A89" s="170" t="s">
        <v>1756</v>
      </c>
    </row>
    <row r="90" ht="12.75">
      <c r="A90" s="170" t="s">
        <v>1757</v>
      </c>
    </row>
  </sheetData>
  <sheetProtection/>
  <mergeCells count="75">
    <mergeCell ref="D84:E84"/>
    <mergeCell ref="D76:E76"/>
    <mergeCell ref="D77:E77"/>
    <mergeCell ref="D78:E78"/>
    <mergeCell ref="D79:E79"/>
    <mergeCell ref="A80:J80"/>
    <mergeCell ref="D81:E81"/>
    <mergeCell ref="D72:E72"/>
    <mergeCell ref="D73:E73"/>
    <mergeCell ref="D82:E82"/>
    <mergeCell ref="D83:E83"/>
    <mergeCell ref="D74:E74"/>
    <mergeCell ref="D75:E75"/>
    <mergeCell ref="D64:E64"/>
    <mergeCell ref="D65:E65"/>
    <mergeCell ref="D66:E66"/>
    <mergeCell ref="D67:E67"/>
    <mergeCell ref="D68:E68"/>
    <mergeCell ref="D69:E69"/>
    <mergeCell ref="D70:E70"/>
    <mergeCell ref="D71:E71"/>
    <mergeCell ref="D58:E58"/>
    <mergeCell ref="D59:E59"/>
    <mergeCell ref="D60:E60"/>
    <mergeCell ref="D61:E61"/>
    <mergeCell ref="D48:E48"/>
    <mergeCell ref="D49:E49"/>
    <mergeCell ref="D62:E62"/>
    <mergeCell ref="D63:E63"/>
    <mergeCell ref="D52:E52"/>
    <mergeCell ref="D53:E53"/>
    <mergeCell ref="D54:E54"/>
    <mergeCell ref="D55:E55"/>
    <mergeCell ref="D56:E56"/>
    <mergeCell ref="D57:E57"/>
    <mergeCell ref="D50:E50"/>
    <mergeCell ref="D51:E51"/>
    <mergeCell ref="D40:E40"/>
    <mergeCell ref="D41:E41"/>
    <mergeCell ref="D42:E42"/>
    <mergeCell ref="D43:E43"/>
    <mergeCell ref="D44:E44"/>
    <mergeCell ref="D45:E45"/>
    <mergeCell ref="D46:E46"/>
    <mergeCell ref="D47:E47"/>
    <mergeCell ref="D34:E34"/>
    <mergeCell ref="D35:E35"/>
    <mergeCell ref="D36:E36"/>
    <mergeCell ref="D37:E37"/>
    <mergeCell ref="D24:E24"/>
    <mergeCell ref="D25:E25"/>
    <mergeCell ref="D38:E38"/>
    <mergeCell ref="D39:E39"/>
    <mergeCell ref="D28:E28"/>
    <mergeCell ref="D29:E29"/>
    <mergeCell ref="D30:E30"/>
    <mergeCell ref="D31:E31"/>
    <mergeCell ref="D32:E32"/>
    <mergeCell ref="D33:E33"/>
    <mergeCell ref="D26:E26"/>
    <mergeCell ref="D27:E27"/>
    <mergeCell ref="D16:E16"/>
    <mergeCell ref="D17:E17"/>
    <mergeCell ref="D18:E18"/>
    <mergeCell ref="D19:E19"/>
    <mergeCell ref="D20:E20"/>
    <mergeCell ref="D21:E21"/>
    <mergeCell ref="D22:E22"/>
    <mergeCell ref="D23:E23"/>
    <mergeCell ref="D14:E14"/>
    <mergeCell ref="D15:E15"/>
    <mergeCell ref="A1:B3"/>
    <mergeCell ref="A4:J4"/>
    <mergeCell ref="A12:J12"/>
    <mergeCell ref="A13:J13"/>
  </mergeCells>
  <printOptions/>
  <pageMargins left="0.19652777777777777" right="0.16944444444444445" top="0.19652777777777777" bottom="0.196527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1"/>
  <sheetViews>
    <sheetView zoomScaleSheetLayoutView="100" zoomScalePageLayoutView="0" workbookViewId="0" topLeftCell="A1">
      <selection activeCell="D2" sqref="D2"/>
    </sheetView>
  </sheetViews>
  <sheetFormatPr defaultColWidth="11.75390625" defaultRowHeight="12.75"/>
  <cols>
    <col min="1" max="1" width="2.875" style="0" customWidth="1"/>
    <col min="2" max="2" width="16.25390625" style="0" customWidth="1"/>
    <col min="3" max="3" width="12.625" style="0" customWidth="1"/>
    <col min="4" max="4" width="7.25390625" style="0" customWidth="1"/>
    <col min="7" max="9" width="11.25390625" style="0" customWidth="1"/>
    <col min="10" max="10" width="7.00390625" style="0" customWidth="1"/>
  </cols>
  <sheetData>
    <row r="1" spans="1:13" ht="27.75" customHeight="1">
      <c r="A1" s="1141"/>
      <c r="B1" s="1141"/>
      <c r="C1" s="689"/>
      <c r="D1" s="316"/>
      <c r="E1" s="317"/>
      <c r="G1" s="314"/>
      <c r="H1" s="315"/>
      <c r="I1" s="315"/>
      <c r="L1" s="318"/>
      <c r="M1" s="318"/>
    </row>
    <row r="2" spans="1:9" ht="27.75" customHeight="1">
      <c r="A2" s="1141"/>
      <c r="B2" s="1141"/>
      <c r="C2" s="690"/>
      <c r="D2" s="319"/>
      <c r="E2" s="180"/>
      <c r="F2" s="181"/>
      <c r="G2" s="182"/>
      <c r="H2" s="182"/>
      <c r="I2" s="182"/>
    </row>
    <row r="3" spans="1:12" s="322" customFormat="1" ht="3" customHeight="1">
      <c r="A3" s="1079"/>
      <c r="B3" s="1079"/>
      <c r="C3" s="1079"/>
      <c r="D3" s="1079"/>
      <c r="E3" s="1079"/>
      <c r="F3" s="1079"/>
      <c r="G3" s="1079"/>
      <c r="H3" s="1079"/>
      <c r="I3" s="1079"/>
      <c r="J3" s="1079"/>
      <c r="K3" s="321"/>
      <c r="L3" s="321"/>
    </row>
    <row r="4" spans="1:10" ht="15.75">
      <c r="A4" s="1142" t="s">
        <v>1758</v>
      </c>
      <c r="B4" s="1142"/>
      <c r="C4" s="1142"/>
      <c r="D4" s="1142"/>
      <c r="E4" s="1142"/>
      <c r="F4" s="1142"/>
      <c r="G4" s="1142"/>
      <c r="H4" s="1142"/>
      <c r="I4" s="1142"/>
      <c r="J4" s="1142"/>
    </row>
    <row r="5" spans="1:14" ht="3.75" customHeight="1">
      <c r="A5" s="691"/>
      <c r="B5" s="692"/>
      <c r="C5" s="693"/>
      <c r="D5" s="692"/>
      <c r="E5" s="692"/>
      <c r="F5" s="694"/>
      <c r="G5" s="695"/>
      <c r="I5" s="695"/>
      <c r="J5" s="695"/>
      <c r="K5" s="695"/>
      <c r="N5" s="695"/>
    </row>
    <row r="6" spans="1:10" s="698" customFormat="1" ht="16.5" customHeight="1">
      <c r="A6" s="1143" t="s">
        <v>1759</v>
      </c>
      <c r="B6" s="1144" t="s">
        <v>1224</v>
      </c>
      <c r="C6" s="697" t="s">
        <v>1760</v>
      </c>
      <c r="D6" s="1145" t="s">
        <v>1761</v>
      </c>
      <c r="E6" s="1145" t="s">
        <v>1762</v>
      </c>
      <c r="F6" s="1145"/>
      <c r="G6" s="1145" t="s">
        <v>1451</v>
      </c>
      <c r="H6" s="1150" t="s">
        <v>1452</v>
      </c>
      <c r="I6" s="1150" t="s">
        <v>1453</v>
      </c>
      <c r="J6" s="1146" t="s">
        <v>1454</v>
      </c>
    </row>
    <row r="7" spans="1:10" s="698" customFormat="1" ht="16.5" customHeight="1">
      <c r="A7" s="1143"/>
      <c r="B7" s="1144"/>
      <c r="C7" s="699" t="s">
        <v>1763</v>
      </c>
      <c r="D7" s="1145"/>
      <c r="E7" s="1147" t="s">
        <v>1764</v>
      </c>
      <c r="F7" s="1147"/>
      <c r="G7" s="1145"/>
      <c r="H7" s="1150"/>
      <c r="I7" s="1150"/>
      <c r="J7" s="1146"/>
    </row>
    <row r="8" spans="1:10" ht="12.75" customHeight="1">
      <c r="A8" s="700">
        <v>1</v>
      </c>
      <c r="B8" s="701" t="s">
        <v>1765</v>
      </c>
      <c r="C8" s="702" t="s">
        <v>1766</v>
      </c>
      <c r="D8" s="702" t="s">
        <v>1767</v>
      </c>
      <c r="E8" s="1148" t="s">
        <v>1768</v>
      </c>
      <c r="F8" s="1148"/>
      <c r="G8" s="703">
        <v>12075</v>
      </c>
      <c r="H8" s="703">
        <f aca="true" t="shared" si="0" ref="H8:H24">ROUND(G8*(1-0.02),-1)</f>
        <v>11830</v>
      </c>
      <c r="I8" s="703">
        <f aca="true" t="shared" si="1" ref="I8:I24">ROUND(G8*(1-0.02),-1)</f>
        <v>11830</v>
      </c>
      <c r="J8" s="704" t="s">
        <v>1473</v>
      </c>
    </row>
    <row r="9" spans="1:10" ht="12.75" customHeight="1">
      <c r="A9" s="705"/>
      <c r="B9" s="706" t="s">
        <v>1769</v>
      </c>
      <c r="C9" s="707" t="s">
        <v>1770</v>
      </c>
      <c r="D9" s="707" t="s">
        <v>1771</v>
      </c>
      <c r="E9" s="1149" t="s">
        <v>1768</v>
      </c>
      <c r="F9" s="1149"/>
      <c r="G9" s="708">
        <v>12422</v>
      </c>
      <c r="H9" s="708">
        <f t="shared" si="0"/>
        <v>12170</v>
      </c>
      <c r="I9" s="708">
        <f t="shared" si="1"/>
        <v>12170</v>
      </c>
      <c r="J9" s="709" t="s">
        <v>1473</v>
      </c>
    </row>
    <row r="10" spans="1:10" ht="12.75" customHeight="1">
      <c r="A10" s="705"/>
      <c r="B10" s="706" t="s">
        <v>1772</v>
      </c>
      <c r="C10" s="707" t="s">
        <v>1773</v>
      </c>
      <c r="D10" s="707" t="s">
        <v>1774</v>
      </c>
      <c r="E10" s="1140" t="s">
        <v>1768</v>
      </c>
      <c r="F10" s="1140"/>
      <c r="G10" s="710">
        <v>12873</v>
      </c>
      <c r="H10" s="711">
        <f t="shared" si="0"/>
        <v>12620</v>
      </c>
      <c r="I10" s="711">
        <f t="shared" si="1"/>
        <v>12620</v>
      </c>
      <c r="J10" s="709" t="s">
        <v>1473</v>
      </c>
    </row>
    <row r="11" spans="1:10" ht="12.75" customHeight="1">
      <c r="A11" s="705"/>
      <c r="B11" s="706" t="s">
        <v>1775</v>
      </c>
      <c r="C11" s="707" t="s">
        <v>1776</v>
      </c>
      <c r="D11" s="707" t="s">
        <v>1774</v>
      </c>
      <c r="E11" s="1140" t="s">
        <v>1768</v>
      </c>
      <c r="F11" s="1140"/>
      <c r="G11" s="710">
        <v>12873</v>
      </c>
      <c r="H11" s="711">
        <f t="shared" si="0"/>
        <v>12620</v>
      </c>
      <c r="I11" s="711">
        <f t="shared" si="1"/>
        <v>12620</v>
      </c>
      <c r="J11" s="709" t="s">
        <v>1473</v>
      </c>
    </row>
    <row r="12" spans="1:10" ht="12.75" customHeight="1">
      <c r="A12" s="705"/>
      <c r="B12" s="706" t="s">
        <v>1777</v>
      </c>
      <c r="C12" s="707" t="s">
        <v>1778</v>
      </c>
      <c r="D12" s="707" t="s">
        <v>1779</v>
      </c>
      <c r="E12" s="1140" t="s">
        <v>1768</v>
      </c>
      <c r="F12" s="1140"/>
      <c r="G12" s="710">
        <v>15225</v>
      </c>
      <c r="H12" s="711">
        <f t="shared" si="0"/>
        <v>14920</v>
      </c>
      <c r="I12" s="711">
        <f t="shared" si="1"/>
        <v>14920</v>
      </c>
      <c r="J12" s="709" t="s">
        <v>1473</v>
      </c>
    </row>
    <row r="13" spans="1:10" ht="12.75" customHeight="1">
      <c r="A13" s="705"/>
      <c r="B13" s="706" t="s">
        <v>1780</v>
      </c>
      <c r="C13" s="707" t="s">
        <v>1781</v>
      </c>
      <c r="D13" s="707" t="s">
        <v>1782</v>
      </c>
      <c r="E13" s="1140" t="s">
        <v>1783</v>
      </c>
      <c r="F13" s="1140"/>
      <c r="G13" s="710">
        <v>19278</v>
      </c>
      <c r="H13" s="711">
        <f t="shared" si="0"/>
        <v>18890</v>
      </c>
      <c r="I13" s="711">
        <f t="shared" si="1"/>
        <v>18890</v>
      </c>
      <c r="J13" s="709" t="s">
        <v>1473</v>
      </c>
    </row>
    <row r="14" spans="1:10" ht="12.75" customHeight="1">
      <c r="A14" s="705"/>
      <c r="B14" s="706" t="s">
        <v>1784</v>
      </c>
      <c r="C14" s="707" t="s">
        <v>1781</v>
      </c>
      <c r="D14" s="707" t="s">
        <v>1782</v>
      </c>
      <c r="E14" s="1140" t="s">
        <v>1785</v>
      </c>
      <c r="F14" s="1140"/>
      <c r="G14" s="710">
        <v>24843</v>
      </c>
      <c r="H14" s="711">
        <f t="shared" si="0"/>
        <v>24350</v>
      </c>
      <c r="I14" s="710">
        <f t="shared" si="1"/>
        <v>24350</v>
      </c>
      <c r="J14" s="709" t="s">
        <v>1473</v>
      </c>
    </row>
    <row r="15" spans="1:10" ht="12.75" customHeight="1">
      <c r="A15" s="705"/>
      <c r="B15" s="706" t="s">
        <v>1786</v>
      </c>
      <c r="C15" s="707" t="s">
        <v>1787</v>
      </c>
      <c r="D15" s="707" t="s">
        <v>1788</v>
      </c>
      <c r="E15" s="1140" t="s">
        <v>1783</v>
      </c>
      <c r="F15" s="1140"/>
      <c r="G15" s="710">
        <v>23930</v>
      </c>
      <c r="H15" s="711">
        <f t="shared" si="0"/>
        <v>23450</v>
      </c>
      <c r="I15" s="710">
        <f t="shared" si="1"/>
        <v>23450</v>
      </c>
      <c r="J15" s="709" t="s">
        <v>1473</v>
      </c>
    </row>
    <row r="16" spans="1:10" ht="12.75" customHeight="1">
      <c r="A16" s="705"/>
      <c r="B16" s="706" t="s">
        <v>1789</v>
      </c>
      <c r="C16" s="707" t="s">
        <v>1790</v>
      </c>
      <c r="D16" s="707" t="s">
        <v>1791</v>
      </c>
      <c r="E16" s="1140" t="s">
        <v>1783</v>
      </c>
      <c r="F16" s="1140"/>
      <c r="G16" s="710">
        <v>26492</v>
      </c>
      <c r="H16" s="711">
        <f t="shared" si="0"/>
        <v>25960</v>
      </c>
      <c r="I16" s="711">
        <f t="shared" si="1"/>
        <v>25960</v>
      </c>
      <c r="J16" s="709" t="s">
        <v>1473</v>
      </c>
    </row>
    <row r="17" spans="1:10" ht="12.75" customHeight="1">
      <c r="A17" s="712"/>
      <c r="B17" s="699" t="s">
        <v>1792</v>
      </c>
      <c r="C17" s="713" t="s">
        <v>1793</v>
      </c>
      <c r="D17" s="713" t="s">
        <v>1794</v>
      </c>
      <c r="E17" s="1151" t="s">
        <v>1795</v>
      </c>
      <c r="F17" s="1151"/>
      <c r="G17" s="714">
        <v>43659</v>
      </c>
      <c r="H17" s="715">
        <f t="shared" si="0"/>
        <v>42790</v>
      </c>
      <c r="I17" s="715">
        <f t="shared" si="1"/>
        <v>42790</v>
      </c>
      <c r="J17" s="716" t="s">
        <v>1473</v>
      </c>
    </row>
    <row r="18" spans="1:10" ht="12.75" customHeight="1">
      <c r="A18" s="700">
        <v>2</v>
      </c>
      <c r="B18" s="701" t="s">
        <v>1796</v>
      </c>
      <c r="C18" s="702" t="s">
        <v>1797</v>
      </c>
      <c r="D18" s="702" t="s">
        <v>1798</v>
      </c>
      <c r="E18" s="1148" t="s">
        <v>1768</v>
      </c>
      <c r="F18" s="1148"/>
      <c r="G18" s="717">
        <v>20097</v>
      </c>
      <c r="H18" s="718">
        <f t="shared" si="0"/>
        <v>19700</v>
      </c>
      <c r="I18" s="717">
        <f t="shared" si="1"/>
        <v>19700</v>
      </c>
      <c r="J18" s="704" t="s">
        <v>1473</v>
      </c>
    </row>
    <row r="19" spans="1:10" ht="12.75" customHeight="1">
      <c r="A19" s="705"/>
      <c r="B19" s="706" t="s">
        <v>1799</v>
      </c>
      <c r="C19" s="707" t="s">
        <v>1800</v>
      </c>
      <c r="D19" s="707" t="s">
        <v>1801</v>
      </c>
      <c r="E19" s="1140" t="s">
        <v>1768</v>
      </c>
      <c r="F19" s="1140"/>
      <c r="G19" s="710">
        <v>22491</v>
      </c>
      <c r="H19" s="711">
        <f t="shared" si="0"/>
        <v>22040</v>
      </c>
      <c r="I19" s="711">
        <f t="shared" si="1"/>
        <v>22040</v>
      </c>
      <c r="J19" s="709" t="s">
        <v>1473</v>
      </c>
    </row>
    <row r="20" spans="1:10" ht="12.75" customHeight="1">
      <c r="A20" s="705"/>
      <c r="B20" s="706" t="s">
        <v>1802</v>
      </c>
      <c r="C20" s="707" t="s">
        <v>1803</v>
      </c>
      <c r="D20" s="707" t="s">
        <v>1801</v>
      </c>
      <c r="E20" s="1140" t="s">
        <v>1768</v>
      </c>
      <c r="F20" s="1140"/>
      <c r="G20" s="710">
        <v>23027</v>
      </c>
      <c r="H20" s="711">
        <f t="shared" si="0"/>
        <v>22570</v>
      </c>
      <c r="I20" s="711">
        <f t="shared" si="1"/>
        <v>22570</v>
      </c>
      <c r="J20" s="709" t="s">
        <v>1473</v>
      </c>
    </row>
    <row r="21" spans="1:10" ht="12.75" customHeight="1">
      <c r="A21" s="705"/>
      <c r="B21" s="706" t="s">
        <v>1804</v>
      </c>
      <c r="C21" s="707" t="s">
        <v>1805</v>
      </c>
      <c r="D21" s="707" t="s">
        <v>1806</v>
      </c>
      <c r="E21" s="1140" t="s">
        <v>1783</v>
      </c>
      <c r="F21" s="1140"/>
      <c r="G21" s="710">
        <v>30051</v>
      </c>
      <c r="H21" s="711">
        <f t="shared" si="0"/>
        <v>29450</v>
      </c>
      <c r="I21" s="711">
        <f t="shared" si="1"/>
        <v>29450</v>
      </c>
      <c r="J21" s="709" t="s">
        <v>1473</v>
      </c>
    </row>
    <row r="22" spans="1:10" ht="12.75" customHeight="1">
      <c r="A22" s="705"/>
      <c r="B22" s="706" t="s">
        <v>1807</v>
      </c>
      <c r="C22" s="707" t="s">
        <v>1790</v>
      </c>
      <c r="D22" s="707" t="s">
        <v>1808</v>
      </c>
      <c r="E22" s="1140" t="s">
        <v>1783</v>
      </c>
      <c r="F22" s="1140"/>
      <c r="G22" s="710">
        <v>37422</v>
      </c>
      <c r="H22" s="711">
        <f t="shared" si="0"/>
        <v>36670</v>
      </c>
      <c r="I22" s="711">
        <f t="shared" si="1"/>
        <v>36670</v>
      </c>
      <c r="J22" s="709" t="s">
        <v>1473</v>
      </c>
    </row>
    <row r="23" spans="1:10" ht="12.75" customHeight="1">
      <c r="A23" s="705"/>
      <c r="B23" s="706" t="s">
        <v>1809</v>
      </c>
      <c r="C23" s="707" t="s">
        <v>1810</v>
      </c>
      <c r="D23" s="707" t="s">
        <v>1811</v>
      </c>
      <c r="E23" s="1140" t="s">
        <v>1795</v>
      </c>
      <c r="F23" s="1140"/>
      <c r="G23" s="710">
        <v>43659</v>
      </c>
      <c r="H23" s="711">
        <f t="shared" si="0"/>
        <v>42790</v>
      </c>
      <c r="I23" s="711">
        <f t="shared" si="1"/>
        <v>42790</v>
      </c>
      <c r="J23" s="709" t="s">
        <v>1473</v>
      </c>
    </row>
    <row r="24" spans="1:10" ht="12.75" customHeight="1">
      <c r="A24" s="712"/>
      <c r="B24" s="699" t="s">
        <v>1812</v>
      </c>
      <c r="C24" s="713" t="s">
        <v>1813</v>
      </c>
      <c r="D24" s="713" t="s">
        <v>1814</v>
      </c>
      <c r="E24" s="1151" t="s">
        <v>1795</v>
      </c>
      <c r="F24" s="1151"/>
      <c r="G24" s="714">
        <v>60974</v>
      </c>
      <c r="H24" s="715">
        <f t="shared" si="0"/>
        <v>59750</v>
      </c>
      <c r="I24" s="715">
        <f t="shared" si="1"/>
        <v>59750</v>
      </c>
      <c r="J24" s="716" t="s">
        <v>1473</v>
      </c>
    </row>
    <row r="25" spans="1:10" ht="12.75" customHeight="1">
      <c r="A25" s="700">
        <v>3</v>
      </c>
      <c r="B25" s="701" t="s">
        <v>1815</v>
      </c>
      <c r="C25" s="702" t="s">
        <v>1816</v>
      </c>
      <c r="D25" s="702" t="s">
        <v>1817</v>
      </c>
      <c r="E25" s="1148" t="s">
        <v>1818</v>
      </c>
      <c r="F25" s="1148"/>
      <c r="G25" s="717">
        <v>29621</v>
      </c>
      <c r="H25" s="717">
        <f aca="true" t="shared" si="2" ref="H25:H42">ROUND(G25*(1-0.03),-1)</f>
        <v>28730</v>
      </c>
      <c r="I25" s="717">
        <f aca="true" t="shared" si="3" ref="I25:I42">ROUND(G25*(1-0.06),-1)</f>
        <v>27840</v>
      </c>
      <c r="J25" s="704" t="s">
        <v>1473</v>
      </c>
    </row>
    <row r="26" spans="1:10" ht="12.75" customHeight="1">
      <c r="A26" s="705"/>
      <c r="B26" s="706" t="s">
        <v>1819</v>
      </c>
      <c r="C26" s="707" t="s">
        <v>1820</v>
      </c>
      <c r="D26" s="707" t="s">
        <v>1817</v>
      </c>
      <c r="E26" s="1140" t="s">
        <v>1818</v>
      </c>
      <c r="F26" s="1140"/>
      <c r="G26" s="710">
        <v>29621</v>
      </c>
      <c r="H26" s="710">
        <f t="shared" si="2"/>
        <v>28730</v>
      </c>
      <c r="I26" s="710">
        <f t="shared" si="3"/>
        <v>27840</v>
      </c>
      <c r="J26" s="709" t="s">
        <v>1473</v>
      </c>
    </row>
    <row r="27" spans="1:10" ht="12.75" customHeight="1">
      <c r="A27" s="705"/>
      <c r="B27" s="706" t="s">
        <v>1821</v>
      </c>
      <c r="C27" s="707" t="s">
        <v>1822</v>
      </c>
      <c r="D27" s="707" t="s">
        <v>1823</v>
      </c>
      <c r="E27" s="1140" t="s">
        <v>1818</v>
      </c>
      <c r="F27" s="1140"/>
      <c r="G27" s="710">
        <v>39806</v>
      </c>
      <c r="H27" s="710">
        <f t="shared" si="2"/>
        <v>38610</v>
      </c>
      <c r="I27" s="710">
        <f t="shared" si="3"/>
        <v>37420</v>
      </c>
      <c r="J27" s="709" t="s">
        <v>1473</v>
      </c>
    </row>
    <row r="28" spans="1:10" ht="12.75" customHeight="1">
      <c r="A28" s="705"/>
      <c r="B28" s="706" t="s">
        <v>1824</v>
      </c>
      <c r="C28" s="707" t="s">
        <v>1825</v>
      </c>
      <c r="D28" s="707" t="s">
        <v>1826</v>
      </c>
      <c r="E28" s="1140" t="s">
        <v>1818</v>
      </c>
      <c r="F28" s="1140"/>
      <c r="G28" s="710">
        <v>46631</v>
      </c>
      <c r="H28" s="710">
        <f t="shared" si="2"/>
        <v>45230</v>
      </c>
      <c r="I28" s="710">
        <f t="shared" si="3"/>
        <v>43830</v>
      </c>
      <c r="J28" s="709" t="s">
        <v>1473</v>
      </c>
    </row>
    <row r="29" spans="1:10" ht="12.75" customHeight="1">
      <c r="A29" s="705"/>
      <c r="B29" s="706" t="s">
        <v>1827</v>
      </c>
      <c r="C29" s="707" t="s">
        <v>1828</v>
      </c>
      <c r="D29" s="707" t="s">
        <v>1829</v>
      </c>
      <c r="E29" s="1140" t="s">
        <v>1818</v>
      </c>
      <c r="F29" s="1140"/>
      <c r="G29" s="710">
        <v>56364</v>
      </c>
      <c r="H29" s="710">
        <f t="shared" si="2"/>
        <v>54670</v>
      </c>
      <c r="I29" s="710">
        <f t="shared" si="3"/>
        <v>52980</v>
      </c>
      <c r="J29" s="709" t="s">
        <v>1473</v>
      </c>
    </row>
    <row r="30" spans="1:10" ht="12.75" customHeight="1">
      <c r="A30" s="705"/>
      <c r="B30" s="706" t="s">
        <v>1830</v>
      </c>
      <c r="C30" s="707" t="s">
        <v>1831</v>
      </c>
      <c r="D30" s="707" t="s">
        <v>1832</v>
      </c>
      <c r="E30" s="1140" t="s">
        <v>1818</v>
      </c>
      <c r="F30" s="1140"/>
      <c r="G30" s="710">
        <v>68156</v>
      </c>
      <c r="H30" s="710">
        <f t="shared" si="2"/>
        <v>66110</v>
      </c>
      <c r="I30" s="710">
        <f t="shared" si="3"/>
        <v>64070</v>
      </c>
      <c r="J30" s="709" t="s">
        <v>1473</v>
      </c>
    </row>
    <row r="31" spans="1:10" ht="12.75" customHeight="1">
      <c r="A31" s="705"/>
      <c r="B31" s="706" t="s">
        <v>1833</v>
      </c>
      <c r="C31" s="707" t="s">
        <v>1834</v>
      </c>
      <c r="D31" s="707" t="s">
        <v>1835</v>
      </c>
      <c r="E31" s="1140" t="s">
        <v>1818</v>
      </c>
      <c r="F31" s="1140"/>
      <c r="G31" s="710">
        <v>34419</v>
      </c>
      <c r="H31" s="710">
        <f t="shared" si="2"/>
        <v>33390</v>
      </c>
      <c r="I31" s="710">
        <f t="shared" si="3"/>
        <v>32350</v>
      </c>
      <c r="J31" s="709" t="s">
        <v>1473</v>
      </c>
    </row>
    <row r="32" spans="1:10" ht="14.25" customHeight="1">
      <c r="A32" s="705"/>
      <c r="B32" s="706" t="s">
        <v>1836</v>
      </c>
      <c r="C32" s="707" t="s">
        <v>1837</v>
      </c>
      <c r="D32" s="707" t="s">
        <v>1835</v>
      </c>
      <c r="E32" s="1140" t="s">
        <v>1818</v>
      </c>
      <c r="F32" s="1140"/>
      <c r="G32" s="710">
        <v>34419</v>
      </c>
      <c r="H32" s="710">
        <f t="shared" si="2"/>
        <v>33390</v>
      </c>
      <c r="I32" s="710">
        <f t="shared" si="3"/>
        <v>32350</v>
      </c>
      <c r="J32" s="709" t="s">
        <v>1473</v>
      </c>
    </row>
    <row r="33" spans="1:10" ht="12.75" customHeight="1">
      <c r="A33" s="705"/>
      <c r="B33" s="706" t="s">
        <v>1838</v>
      </c>
      <c r="C33" s="707" t="s">
        <v>1839</v>
      </c>
      <c r="D33" s="707" t="s">
        <v>1840</v>
      </c>
      <c r="E33" s="1140" t="s">
        <v>1818</v>
      </c>
      <c r="F33" s="1140"/>
      <c r="G33" s="710">
        <v>46988</v>
      </c>
      <c r="H33" s="710">
        <f t="shared" si="2"/>
        <v>45580</v>
      </c>
      <c r="I33" s="710">
        <f t="shared" si="3"/>
        <v>44170</v>
      </c>
      <c r="J33" s="709" t="s">
        <v>1473</v>
      </c>
    </row>
    <row r="34" spans="1:10" ht="12.75" customHeight="1">
      <c r="A34" s="712"/>
      <c r="B34" s="699" t="s">
        <v>1841</v>
      </c>
      <c r="C34" s="713" t="s">
        <v>1842</v>
      </c>
      <c r="D34" s="713" t="s">
        <v>1843</v>
      </c>
      <c r="E34" s="1151" t="s">
        <v>1818</v>
      </c>
      <c r="F34" s="1151"/>
      <c r="G34" s="714">
        <v>62339</v>
      </c>
      <c r="H34" s="714">
        <f t="shared" si="2"/>
        <v>60470</v>
      </c>
      <c r="I34" s="714">
        <f t="shared" si="3"/>
        <v>58600</v>
      </c>
      <c r="J34" s="716" t="s">
        <v>1473</v>
      </c>
    </row>
    <row r="35" spans="1:10" s="719" customFormat="1" ht="12.75" customHeight="1">
      <c r="A35" s="700">
        <v>4</v>
      </c>
      <c r="B35" s="701" t="s">
        <v>1844</v>
      </c>
      <c r="C35" s="702" t="s">
        <v>1845</v>
      </c>
      <c r="D35" s="702" t="s">
        <v>1846</v>
      </c>
      <c r="E35" s="1148" t="s">
        <v>1818</v>
      </c>
      <c r="F35" s="1148"/>
      <c r="G35" s="717">
        <v>46379</v>
      </c>
      <c r="H35" s="717">
        <f t="shared" si="2"/>
        <v>44990</v>
      </c>
      <c r="I35" s="717">
        <f t="shared" si="3"/>
        <v>43600</v>
      </c>
      <c r="J35" s="704" t="s">
        <v>1473</v>
      </c>
    </row>
    <row r="36" spans="1:10" ht="12.75" customHeight="1">
      <c r="A36" s="705"/>
      <c r="B36" s="706" t="s">
        <v>1847</v>
      </c>
      <c r="C36" s="707" t="s">
        <v>1822</v>
      </c>
      <c r="D36" s="707" t="s">
        <v>1848</v>
      </c>
      <c r="E36" s="1140" t="s">
        <v>1818</v>
      </c>
      <c r="F36" s="1140"/>
      <c r="G36" s="710">
        <v>52679</v>
      </c>
      <c r="H36" s="710">
        <f t="shared" si="2"/>
        <v>51100</v>
      </c>
      <c r="I36" s="710">
        <f t="shared" si="3"/>
        <v>49520</v>
      </c>
      <c r="J36" s="709" t="s">
        <v>1473</v>
      </c>
    </row>
    <row r="37" spans="1:10" ht="12.75" customHeight="1">
      <c r="A37" s="705"/>
      <c r="B37" s="706" t="s">
        <v>1849</v>
      </c>
      <c r="C37" s="707" t="s">
        <v>1825</v>
      </c>
      <c r="D37" s="707" t="s">
        <v>1850</v>
      </c>
      <c r="E37" s="1140" t="s">
        <v>1818</v>
      </c>
      <c r="F37" s="1140"/>
      <c r="G37" s="710">
        <v>60785</v>
      </c>
      <c r="H37" s="710">
        <f t="shared" si="2"/>
        <v>58960</v>
      </c>
      <c r="I37" s="710">
        <f t="shared" si="3"/>
        <v>57140</v>
      </c>
      <c r="J37" s="709" t="s">
        <v>1473</v>
      </c>
    </row>
    <row r="38" spans="1:10" ht="12.75" customHeight="1">
      <c r="A38" s="705"/>
      <c r="B38" s="706" t="s">
        <v>1851</v>
      </c>
      <c r="C38" s="707" t="s">
        <v>1828</v>
      </c>
      <c r="D38" s="707" t="s">
        <v>1852</v>
      </c>
      <c r="E38" s="1140" t="s">
        <v>1818</v>
      </c>
      <c r="F38" s="1140"/>
      <c r="G38" s="710">
        <v>68985</v>
      </c>
      <c r="H38" s="710">
        <f t="shared" si="2"/>
        <v>66920</v>
      </c>
      <c r="I38" s="710">
        <f t="shared" si="3"/>
        <v>64850</v>
      </c>
      <c r="J38" s="709" t="s">
        <v>1473</v>
      </c>
    </row>
    <row r="39" spans="1:10" ht="12.75" customHeight="1">
      <c r="A39" s="705"/>
      <c r="B39" s="706" t="s">
        <v>1853</v>
      </c>
      <c r="C39" s="707" t="s">
        <v>1854</v>
      </c>
      <c r="D39" s="707" t="s">
        <v>1855</v>
      </c>
      <c r="E39" s="1140" t="s">
        <v>1818</v>
      </c>
      <c r="F39" s="1140"/>
      <c r="G39" s="710">
        <v>97472</v>
      </c>
      <c r="H39" s="710">
        <f t="shared" si="2"/>
        <v>94550</v>
      </c>
      <c r="I39" s="710">
        <f t="shared" si="3"/>
        <v>91620</v>
      </c>
      <c r="J39" s="709" t="s">
        <v>1473</v>
      </c>
    </row>
    <row r="40" spans="1:10" ht="12.75" customHeight="1">
      <c r="A40" s="705"/>
      <c r="B40" s="706" t="s">
        <v>1856</v>
      </c>
      <c r="C40" s="707" t="s">
        <v>1857</v>
      </c>
      <c r="D40" s="707" t="s">
        <v>1858</v>
      </c>
      <c r="E40" s="1140" t="s">
        <v>1818</v>
      </c>
      <c r="F40" s="1140"/>
      <c r="G40" s="710">
        <v>61961</v>
      </c>
      <c r="H40" s="710">
        <f t="shared" si="2"/>
        <v>60100</v>
      </c>
      <c r="I40" s="710">
        <f t="shared" si="3"/>
        <v>58240</v>
      </c>
      <c r="J40" s="709" t="s">
        <v>1473</v>
      </c>
    </row>
    <row r="41" spans="1:10" ht="12.75" customHeight="1">
      <c r="A41" s="705"/>
      <c r="B41" s="706" t="s">
        <v>1859</v>
      </c>
      <c r="C41" s="707" t="s">
        <v>1860</v>
      </c>
      <c r="D41" s="707" t="s">
        <v>1861</v>
      </c>
      <c r="E41" s="1140" t="s">
        <v>1818</v>
      </c>
      <c r="F41" s="1140"/>
      <c r="G41" s="710">
        <v>81711</v>
      </c>
      <c r="H41" s="710">
        <f t="shared" si="2"/>
        <v>79260</v>
      </c>
      <c r="I41" s="710">
        <f t="shared" si="3"/>
        <v>76810</v>
      </c>
      <c r="J41" s="709" t="s">
        <v>1473</v>
      </c>
    </row>
    <row r="42" spans="1:10" ht="12.75" customHeight="1">
      <c r="A42" s="712"/>
      <c r="B42" s="699" t="s">
        <v>1862</v>
      </c>
      <c r="C42" s="713" t="s">
        <v>1863</v>
      </c>
      <c r="D42" s="713" t="s">
        <v>1864</v>
      </c>
      <c r="E42" s="1151" t="s">
        <v>1818</v>
      </c>
      <c r="F42" s="1151"/>
      <c r="G42" s="714">
        <v>109673</v>
      </c>
      <c r="H42" s="714">
        <f t="shared" si="2"/>
        <v>106380</v>
      </c>
      <c r="I42" s="714">
        <f t="shared" si="3"/>
        <v>103090</v>
      </c>
      <c r="J42" s="716" t="s">
        <v>1473</v>
      </c>
    </row>
    <row r="43" spans="1:6" ht="12.75">
      <c r="A43" s="720" t="s">
        <v>1865</v>
      </c>
      <c r="B43" s="721"/>
      <c r="C43" s="721"/>
      <c r="D43" s="721"/>
      <c r="E43" s="721"/>
      <c r="F43" s="721"/>
    </row>
    <row r="44" spans="1:8" ht="12.75">
      <c r="A44" s="722" t="s">
        <v>1866</v>
      </c>
      <c r="B44" s="723"/>
      <c r="C44" s="723"/>
      <c r="D44" s="723"/>
      <c r="E44" s="723"/>
      <c r="F44" s="723"/>
      <c r="G44" s="170"/>
      <c r="H44" s="170"/>
    </row>
    <row r="45" spans="1:8" ht="12.75">
      <c r="A45" s="722" t="s">
        <v>1867</v>
      </c>
      <c r="B45" s="723"/>
      <c r="C45" s="723"/>
      <c r="D45" s="723"/>
      <c r="E45" s="723"/>
      <c r="F45" s="723"/>
      <c r="G45" s="170"/>
      <c r="H45" s="170"/>
    </row>
    <row r="46" spans="1:8" ht="12.75">
      <c r="A46" s="722" t="s">
        <v>1868</v>
      </c>
      <c r="B46" s="723"/>
      <c r="C46" s="723"/>
      <c r="D46" s="723"/>
      <c r="E46" s="723"/>
      <c r="F46" s="723"/>
      <c r="G46" s="170"/>
      <c r="H46" s="170"/>
    </row>
    <row r="47" spans="1:8" ht="12.75">
      <c r="A47" s="722" t="s">
        <v>1869</v>
      </c>
      <c r="B47" s="723"/>
      <c r="C47" s="723"/>
      <c r="D47" s="723"/>
      <c r="E47" s="723"/>
      <c r="F47" s="723"/>
      <c r="G47" s="170"/>
      <c r="H47" s="170"/>
    </row>
    <row r="48" spans="1:8" ht="12.75">
      <c r="A48" s="722" t="s">
        <v>1870</v>
      </c>
      <c r="B48" s="723"/>
      <c r="C48" s="723"/>
      <c r="D48" s="723"/>
      <c r="E48" s="723"/>
      <c r="F48" s="723"/>
      <c r="G48" s="170"/>
      <c r="H48" s="170"/>
    </row>
    <row r="49" spans="1:8" ht="12.75">
      <c r="A49" s="722" t="s">
        <v>1871</v>
      </c>
      <c r="B49" s="723"/>
      <c r="C49" s="723"/>
      <c r="D49" s="723"/>
      <c r="E49" s="723"/>
      <c r="F49" s="723"/>
      <c r="G49" s="170"/>
      <c r="H49" s="170"/>
    </row>
    <row r="50" spans="1:8" ht="12.75">
      <c r="A50" s="722" t="s">
        <v>1872</v>
      </c>
      <c r="B50" s="723"/>
      <c r="C50" s="723"/>
      <c r="D50" s="723"/>
      <c r="E50" s="723"/>
      <c r="F50" s="723"/>
      <c r="G50" s="170"/>
      <c r="H50" s="170"/>
    </row>
    <row r="51" spans="1:8" ht="12.75">
      <c r="A51" s="722" t="s">
        <v>1873</v>
      </c>
      <c r="B51" s="723"/>
      <c r="C51" s="723"/>
      <c r="D51" s="723"/>
      <c r="E51" s="723"/>
      <c r="F51" s="723"/>
      <c r="G51" s="170"/>
      <c r="H51" s="170"/>
    </row>
    <row r="52" spans="1:8" ht="12.75">
      <c r="A52" s="722" t="s">
        <v>1874</v>
      </c>
      <c r="B52" s="723"/>
      <c r="C52" s="723"/>
      <c r="D52" s="723"/>
      <c r="E52" s="723"/>
      <c r="F52" s="723"/>
      <c r="G52" s="170"/>
      <c r="H52" s="170"/>
    </row>
    <row r="53" spans="1:8" ht="12.75">
      <c r="A53" s="724" t="s">
        <v>1875</v>
      </c>
      <c r="B53" s="174"/>
      <c r="C53" s="174"/>
      <c r="D53" s="174"/>
      <c r="E53" s="174"/>
      <c r="F53" s="174"/>
      <c r="G53" s="170"/>
      <c r="H53" s="170"/>
    </row>
    <row r="54" spans="1:8" ht="12.75">
      <c r="A54" s="17" t="s">
        <v>1876</v>
      </c>
      <c r="B54" s="169"/>
      <c r="C54" s="169"/>
      <c r="D54" s="169"/>
      <c r="E54" s="169"/>
      <c r="F54" s="169"/>
      <c r="G54" s="169"/>
      <c r="H54" s="170"/>
    </row>
    <row r="55" spans="1:8" ht="12.75">
      <c r="A55" s="17" t="s">
        <v>1877</v>
      </c>
      <c r="B55" s="169"/>
      <c r="C55" s="169"/>
      <c r="D55" s="169"/>
      <c r="E55" s="169"/>
      <c r="F55" s="169"/>
      <c r="G55" s="169"/>
      <c r="H55" s="170"/>
    </row>
    <row r="56" spans="1:8" ht="12.75">
      <c r="A56" s="724" t="s">
        <v>1878</v>
      </c>
      <c r="B56" s="174"/>
      <c r="C56" s="174"/>
      <c r="D56" s="174"/>
      <c r="E56" s="174"/>
      <c r="F56" s="174"/>
      <c r="G56" s="170"/>
      <c r="H56" s="170"/>
    </row>
    <row r="57" spans="1:8" ht="12.75">
      <c r="A57" s="724" t="s">
        <v>1879</v>
      </c>
      <c r="B57" s="174"/>
      <c r="C57" s="174"/>
      <c r="D57" s="174"/>
      <c r="E57" s="174"/>
      <c r="F57" s="174"/>
      <c r="G57" s="170"/>
      <c r="H57" s="170"/>
    </row>
    <row r="58" spans="1:8" ht="12.75">
      <c r="A58" s="17" t="s">
        <v>1880</v>
      </c>
      <c r="B58" s="174"/>
      <c r="C58" s="174"/>
      <c r="D58" s="174"/>
      <c r="E58" s="174"/>
      <c r="F58" s="174"/>
      <c r="G58" s="170"/>
      <c r="H58" s="170"/>
    </row>
    <row r="59" spans="1:8" ht="12.75">
      <c r="A59" s="17" t="s">
        <v>1881</v>
      </c>
      <c r="B59" s="169"/>
      <c r="C59" s="169"/>
      <c r="D59" s="169"/>
      <c r="E59" s="169"/>
      <c r="F59" s="174"/>
      <c r="G59" s="170"/>
      <c r="H59" s="170"/>
    </row>
    <row r="60" spans="1:8" ht="12.75">
      <c r="A60" s="725" t="s">
        <v>1882</v>
      </c>
      <c r="B60" s="174"/>
      <c r="C60" s="174"/>
      <c r="D60" s="174"/>
      <c r="E60" s="174"/>
      <c r="F60" s="174"/>
      <c r="G60" s="170"/>
      <c r="H60" s="170"/>
    </row>
    <row r="61" spans="1:8" ht="12.75">
      <c r="A61" s="725" t="s">
        <v>1883</v>
      </c>
      <c r="B61" s="174"/>
      <c r="C61" s="174"/>
      <c r="D61" s="174"/>
      <c r="E61" s="174"/>
      <c r="F61" s="174"/>
      <c r="G61" s="170"/>
      <c r="H61" s="170"/>
    </row>
  </sheetData>
  <sheetProtection/>
  <mergeCells count="47">
    <mergeCell ref="E42:F42"/>
    <mergeCell ref="E36:F36"/>
    <mergeCell ref="E37:F37"/>
    <mergeCell ref="E38:F38"/>
    <mergeCell ref="E39:F39"/>
    <mergeCell ref="E40:F40"/>
    <mergeCell ref="E41:F41"/>
    <mergeCell ref="E30:F30"/>
    <mergeCell ref="E31:F31"/>
    <mergeCell ref="E32:F32"/>
    <mergeCell ref="E33:F33"/>
    <mergeCell ref="E20:F20"/>
    <mergeCell ref="E21:F21"/>
    <mergeCell ref="E34:F34"/>
    <mergeCell ref="E35:F35"/>
    <mergeCell ref="E24:F24"/>
    <mergeCell ref="E25:F25"/>
    <mergeCell ref="E26:F26"/>
    <mergeCell ref="E27:F27"/>
    <mergeCell ref="E28:F28"/>
    <mergeCell ref="E29:F29"/>
    <mergeCell ref="E22:F22"/>
    <mergeCell ref="E23:F23"/>
    <mergeCell ref="E12:F12"/>
    <mergeCell ref="E13:F13"/>
    <mergeCell ref="E14:F14"/>
    <mergeCell ref="E15:F15"/>
    <mergeCell ref="E16:F16"/>
    <mergeCell ref="E17:F17"/>
    <mergeCell ref="E18:F18"/>
    <mergeCell ref="E19:F19"/>
    <mergeCell ref="J6:J7"/>
    <mergeCell ref="E7:F7"/>
    <mergeCell ref="E8:F8"/>
    <mergeCell ref="E9:F9"/>
    <mergeCell ref="H6:H7"/>
    <mergeCell ref="I6:I7"/>
    <mergeCell ref="E10:F10"/>
    <mergeCell ref="E11:F11"/>
    <mergeCell ref="A1:B2"/>
    <mergeCell ref="A3:J3"/>
    <mergeCell ref="A4:J4"/>
    <mergeCell ref="A6:A7"/>
    <mergeCell ref="B6:B7"/>
    <mergeCell ref="D6:D7"/>
    <mergeCell ref="E6:F6"/>
    <mergeCell ref="G6:G7"/>
  </mergeCells>
  <printOptions/>
  <pageMargins left="0.19652777777777777" right="0.16944444444444445" top="0.19652777777777777" bottom="0.196527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62"/>
  <sheetViews>
    <sheetView zoomScaleSheetLayoutView="100" zoomScalePageLayoutView="0" workbookViewId="0" topLeftCell="A1">
      <selection activeCell="H3" sqref="H3"/>
    </sheetView>
  </sheetViews>
  <sheetFormatPr defaultColWidth="11.75390625" defaultRowHeight="12.75"/>
  <cols>
    <col min="1" max="1" width="3.625" style="170" customWidth="1"/>
    <col min="2" max="2" width="16.125" style="170" customWidth="1"/>
    <col min="3" max="3" width="10.75390625" style="170" customWidth="1"/>
    <col min="4" max="4" width="5.375" style="170" customWidth="1"/>
    <col min="5" max="5" width="25.875" style="170" customWidth="1"/>
    <col min="6" max="8" width="11.25390625" style="170" customWidth="1"/>
    <col min="9" max="9" width="7.375" style="170" customWidth="1"/>
    <col min="10" max="16384" width="11.75390625" style="170" customWidth="1"/>
  </cols>
  <sheetData>
    <row r="1" spans="1:5" ht="12.75" customHeight="1">
      <c r="A1" s="1152"/>
      <c r="B1" s="1152"/>
      <c r="C1" s="173"/>
      <c r="E1" s="174"/>
    </row>
    <row r="2" spans="1:9" ht="18" customHeight="1">
      <c r="A2" s="1152"/>
      <c r="B2" s="1152"/>
      <c r="C2" s="234"/>
      <c r="D2" s="234"/>
      <c r="E2" s="176"/>
      <c r="H2" s="177"/>
      <c r="I2" s="177"/>
    </row>
    <row r="3" spans="1:8" ht="27.75" customHeight="1">
      <c r="A3" s="1152"/>
      <c r="B3" s="1152"/>
      <c r="C3" s="235"/>
      <c r="D3" s="235"/>
      <c r="E3" s="180"/>
      <c r="F3" s="182"/>
      <c r="H3" s="1251"/>
    </row>
    <row r="4" spans="1:256" s="1" customFormat="1" ht="3" customHeight="1">
      <c r="A4" s="1097"/>
      <c r="B4" s="1097"/>
      <c r="C4" s="1097"/>
      <c r="D4" s="1097"/>
      <c r="E4" s="1097"/>
      <c r="F4" s="1097"/>
      <c r="G4" s="1097"/>
      <c r="H4" s="1097"/>
      <c r="I4" s="1097"/>
      <c r="IR4" s="170"/>
      <c r="IS4" s="170"/>
      <c r="IT4" s="170"/>
      <c r="IU4" s="170"/>
      <c r="IV4" s="170"/>
    </row>
    <row r="5" spans="1:9" ht="12.75" customHeight="1">
      <c r="A5" s="1153" t="s">
        <v>1884</v>
      </c>
      <c r="B5" s="1153"/>
      <c r="C5" s="1153"/>
      <c r="D5" s="1153"/>
      <c r="E5" s="1153"/>
      <c r="F5" s="1153"/>
      <c r="G5" s="1153"/>
      <c r="H5" s="1153"/>
      <c r="I5" s="1153"/>
    </row>
    <row r="6" spans="1:9" ht="12.75" customHeight="1">
      <c r="A6" s="1154" t="s">
        <v>1885</v>
      </c>
      <c r="B6" s="1154"/>
      <c r="C6" s="1154"/>
      <c r="D6" s="1154"/>
      <c r="E6" s="1154"/>
      <c r="F6" s="1154"/>
      <c r="G6" s="1154"/>
      <c r="H6" s="1154"/>
      <c r="I6" s="1154"/>
    </row>
    <row r="7" spans="1:6" ht="6" customHeight="1">
      <c r="A7" s="169"/>
      <c r="F7" s="183"/>
    </row>
    <row r="8" spans="1:9" ht="37.5" customHeight="1">
      <c r="A8" s="667" t="s">
        <v>709</v>
      </c>
      <c r="B8" s="726" t="s">
        <v>1224</v>
      </c>
      <c r="C8" s="667" t="s">
        <v>1886</v>
      </c>
      <c r="D8" s="667" t="s">
        <v>1887</v>
      </c>
      <c r="E8" s="667" t="s">
        <v>1888</v>
      </c>
      <c r="F8" s="667" t="s">
        <v>1451</v>
      </c>
      <c r="G8" s="726" t="s">
        <v>1452</v>
      </c>
      <c r="H8" s="726" t="s">
        <v>1453</v>
      </c>
      <c r="I8" s="667" t="s">
        <v>1454</v>
      </c>
    </row>
    <row r="9" spans="1:9" ht="12.75">
      <c r="A9" s="349">
        <v>1</v>
      </c>
      <c r="B9" s="727" t="s">
        <v>1889</v>
      </c>
      <c r="C9" s="728" t="s">
        <v>1890</v>
      </c>
      <c r="D9" s="729">
        <v>241</v>
      </c>
      <c r="E9" s="730" t="s">
        <v>1891</v>
      </c>
      <c r="F9" s="731">
        <v>87100</v>
      </c>
      <c r="G9" s="732">
        <f aca="true" t="shared" si="0" ref="G9:G15">F9*(1-0.1)</f>
        <v>78390</v>
      </c>
      <c r="H9" s="729">
        <f aca="true" t="shared" si="1" ref="H9:H15">F9*(1-0.17)</f>
        <v>72293</v>
      </c>
      <c r="I9" s="733" t="s">
        <v>1892</v>
      </c>
    </row>
    <row r="10" spans="1:9" ht="12.75">
      <c r="A10" s="353">
        <v>2</v>
      </c>
      <c r="B10" s="734" t="s">
        <v>1893</v>
      </c>
      <c r="C10" s="735" t="s">
        <v>1890</v>
      </c>
      <c r="D10" s="390">
        <v>186</v>
      </c>
      <c r="E10" s="736" t="s">
        <v>1894</v>
      </c>
      <c r="F10" s="737">
        <v>59100</v>
      </c>
      <c r="G10" s="390">
        <f t="shared" si="0"/>
        <v>53190</v>
      </c>
      <c r="H10" s="390">
        <f t="shared" si="1"/>
        <v>49053</v>
      </c>
      <c r="I10" s="738" t="s">
        <v>1892</v>
      </c>
    </row>
    <row r="11" spans="1:9" ht="12.75">
      <c r="A11" s="353">
        <v>3</v>
      </c>
      <c r="B11" s="734" t="s">
        <v>1895</v>
      </c>
      <c r="C11" s="735" t="s">
        <v>1890</v>
      </c>
      <c r="D11" s="390">
        <v>205</v>
      </c>
      <c r="E11" s="739" t="s">
        <v>1896</v>
      </c>
      <c r="F11" s="737">
        <v>55200</v>
      </c>
      <c r="G11" s="390">
        <f t="shared" si="0"/>
        <v>49680</v>
      </c>
      <c r="H11" s="390">
        <f t="shared" si="1"/>
        <v>45816</v>
      </c>
      <c r="I11" s="738" t="s">
        <v>1892</v>
      </c>
    </row>
    <row r="12" spans="1:9" ht="12.75">
      <c r="A12" s="353">
        <v>4</v>
      </c>
      <c r="B12" s="734" t="s">
        <v>1897</v>
      </c>
      <c r="C12" s="735" t="s">
        <v>1890</v>
      </c>
      <c r="D12" s="390">
        <v>164</v>
      </c>
      <c r="E12" s="739" t="s">
        <v>1898</v>
      </c>
      <c r="F12" s="737">
        <v>43900</v>
      </c>
      <c r="G12" s="390">
        <f t="shared" si="0"/>
        <v>39510</v>
      </c>
      <c r="H12" s="390">
        <f t="shared" si="1"/>
        <v>36437</v>
      </c>
      <c r="I12" s="738" t="s">
        <v>1892</v>
      </c>
    </row>
    <row r="13" spans="1:9" ht="25.5">
      <c r="A13" s="353">
        <v>5</v>
      </c>
      <c r="B13" s="734" t="s">
        <v>1899</v>
      </c>
      <c r="C13" s="735" t="s">
        <v>1890</v>
      </c>
      <c r="D13" s="390">
        <v>132</v>
      </c>
      <c r="E13" s="739" t="s">
        <v>1900</v>
      </c>
      <c r="F13" s="737">
        <v>41300</v>
      </c>
      <c r="G13" s="390">
        <f t="shared" si="0"/>
        <v>37170</v>
      </c>
      <c r="H13" s="390">
        <f t="shared" si="1"/>
        <v>34279</v>
      </c>
      <c r="I13" s="738" t="s">
        <v>1892</v>
      </c>
    </row>
    <row r="14" spans="1:9" ht="12.75">
      <c r="A14" s="353">
        <v>6</v>
      </c>
      <c r="B14" s="734" t="s">
        <v>1901</v>
      </c>
      <c r="C14" s="735" t="s">
        <v>1890</v>
      </c>
      <c r="D14" s="390">
        <v>132</v>
      </c>
      <c r="E14" s="739" t="s">
        <v>1902</v>
      </c>
      <c r="F14" s="737">
        <v>36200</v>
      </c>
      <c r="G14" s="390">
        <f t="shared" si="0"/>
        <v>32580</v>
      </c>
      <c r="H14" s="390">
        <f t="shared" si="1"/>
        <v>30046</v>
      </c>
      <c r="I14" s="738" t="s">
        <v>1892</v>
      </c>
    </row>
    <row r="15" spans="1:9" ht="25.5">
      <c r="A15" s="353">
        <v>7</v>
      </c>
      <c r="B15" s="734" t="s">
        <v>1903</v>
      </c>
      <c r="C15" s="735" t="s">
        <v>1890</v>
      </c>
      <c r="D15" s="390">
        <v>132</v>
      </c>
      <c r="E15" s="739" t="s">
        <v>1904</v>
      </c>
      <c r="F15" s="737">
        <v>42200</v>
      </c>
      <c r="G15" s="390">
        <f t="shared" si="0"/>
        <v>37980</v>
      </c>
      <c r="H15" s="390">
        <f t="shared" si="1"/>
        <v>35026</v>
      </c>
      <c r="I15" s="738" t="s">
        <v>1892</v>
      </c>
    </row>
    <row r="16" spans="1:9" ht="25.5">
      <c r="A16" s="353">
        <v>8</v>
      </c>
      <c r="B16" s="740" t="s">
        <v>1905</v>
      </c>
      <c r="C16" s="741" t="s">
        <v>1793</v>
      </c>
      <c r="D16" s="390">
        <v>490</v>
      </c>
      <c r="E16" s="739" t="s">
        <v>1906</v>
      </c>
      <c r="F16" s="742">
        <v>97840</v>
      </c>
      <c r="G16" s="743">
        <f aca="true" t="shared" si="2" ref="G16:G22">F16*(1-0.03)</f>
        <v>94904.8</v>
      </c>
      <c r="H16" s="743">
        <f aca="true" t="shared" si="3" ref="H16:H22">F16*(1-0.06)</f>
        <v>91969.59999999999</v>
      </c>
      <c r="I16" s="738" t="s">
        <v>1892</v>
      </c>
    </row>
    <row r="17" spans="1:9" ht="23.25" customHeight="1">
      <c r="A17" s="353">
        <v>9</v>
      </c>
      <c r="B17" s="740" t="s">
        <v>1907</v>
      </c>
      <c r="C17" s="741" t="s">
        <v>1813</v>
      </c>
      <c r="D17" s="390">
        <v>650</v>
      </c>
      <c r="E17" s="739" t="s">
        <v>1908</v>
      </c>
      <c r="F17" s="742">
        <v>114440</v>
      </c>
      <c r="G17" s="743">
        <f t="shared" si="2"/>
        <v>111006.8</v>
      </c>
      <c r="H17" s="743">
        <f t="shared" si="3"/>
        <v>107573.59999999999</v>
      </c>
      <c r="I17" s="738" t="s">
        <v>1892</v>
      </c>
    </row>
    <row r="18" spans="1:9" ht="23.25" customHeight="1">
      <c r="A18" s="353">
        <v>10</v>
      </c>
      <c r="B18" s="740" t="s">
        <v>1909</v>
      </c>
      <c r="C18" s="741" t="s">
        <v>1831</v>
      </c>
      <c r="D18" s="390">
        <v>1010</v>
      </c>
      <c r="E18" s="739" t="s">
        <v>1910</v>
      </c>
      <c r="F18" s="742">
        <v>131220</v>
      </c>
      <c r="G18" s="743">
        <f t="shared" si="2"/>
        <v>127283.4</v>
      </c>
      <c r="H18" s="743">
        <f t="shared" si="3"/>
        <v>123346.79999999999</v>
      </c>
      <c r="I18" s="738" t="s">
        <v>1892</v>
      </c>
    </row>
    <row r="19" spans="1:9" ht="23.25" customHeight="1">
      <c r="A19" s="353">
        <v>11</v>
      </c>
      <c r="B19" s="740" t="s">
        <v>1911</v>
      </c>
      <c r="C19" s="741" t="s">
        <v>1912</v>
      </c>
      <c r="D19" s="390">
        <v>930</v>
      </c>
      <c r="E19" s="739" t="s">
        <v>1913</v>
      </c>
      <c r="F19" s="742">
        <v>148940</v>
      </c>
      <c r="G19" s="743">
        <f t="shared" si="2"/>
        <v>144471.8</v>
      </c>
      <c r="H19" s="743">
        <f t="shared" si="3"/>
        <v>140003.6</v>
      </c>
      <c r="I19" s="738" t="s">
        <v>1892</v>
      </c>
    </row>
    <row r="20" spans="1:9" ht="12.75">
      <c r="A20" s="353">
        <v>12</v>
      </c>
      <c r="B20" s="740" t="s">
        <v>1914</v>
      </c>
      <c r="C20" s="741" t="s">
        <v>1915</v>
      </c>
      <c r="D20" s="390">
        <v>225</v>
      </c>
      <c r="E20" s="736" t="s">
        <v>1916</v>
      </c>
      <c r="F20" s="742">
        <v>69800</v>
      </c>
      <c r="G20" s="743">
        <f t="shared" si="2"/>
        <v>67706</v>
      </c>
      <c r="H20" s="743">
        <f t="shared" si="3"/>
        <v>65612</v>
      </c>
      <c r="I20" s="738" t="s">
        <v>1892</v>
      </c>
    </row>
    <row r="21" spans="1:9" ht="12.75">
      <c r="A21" s="353">
        <v>13</v>
      </c>
      <c r="B21" s="740" t="s">
        <v>1917</v>
      </c>
      <c r="C21" s="741" t="s">
        <v>1918</v>
      </c>
      <c r="D21" s="390">
        <v>195</v>
      </c>
      <c r="E21" s="736" t="s">
        <v>1919</v>
      </c>
      <c r="F21" s="742">
        <v>58920</v>
      </c>
      <c r="G21" s="743">
        <f t="shared" si="2"/>
        <v>57152.4</v>
      </c>
      <c r="H21" s="743">
        <f t="shared" si="3"/>
        <v>55384.799999999996</v>
      </c>
      <c r="I21" s="738" t="s">
        <v>1892</v>
      </c>
    </row>
    <row r="22" spans="1:9" ht="12.75">
      <c r="A22" s="353">
        <v>14</v>
      </c>
      <c r="B22" s="744" t="s">
        <v>1920</v>
      </c>
      <c r="C22" s="745" t="s">
        <v>1921</v>
      </c>
      <c r="D22" s="746">
        <v>165</v>
      </c>
      <c r="E22" s="747" t="s">
        <v>1922</v>
      </c>
      <c r="F22" s="748">
        <v>51570</v>
      </c>
      <c r="G22" s="749">
        <f t="shared" si="2"/>
        <v>50022.9</v>
      </c>
      <c r="H22" s="749">
        <f t="shared" si="3"/>
        <v>48475.799999999996</v>
      </c>
      <c r="I22" s="750" t="s">
        <v>1892</v>
      </c>
    </row>
    <row r="23" spans="1:9" ht="12.75" customHeight="1">
      <c r="A23" s="1073" t="s">
        <v>1923</v>
      </c>
      <c r="B23" s="1073"/>
      <c r="C23" s="1073"/>
      <c r="D23" s="1073"/>
      <c r="E23" s="1073"/>
      <c r="F23" s="1073"/>
      <c r="G23" s="1073"/>
      <c r="H23" s="1073"/>
      <c r="I23" s="1073"/>
    </row>
    <row r="24" spans="1:9" ht="12.75">
      <c r="A24" s="353">
        <v>15</v>
      </c>
      <c r="B24" s="751" t="s">
        <v>1924</v>
      </c>
      <c r="C24" s="752" t="s">
        <v>1925</v>
      </c>
      <c r="D24" s="729">
        <v>127</v>
      </c>
      <c r="E24" s="753" t="s">
        <v>1926</v>
      </c>
      <c r="F24" s="754">
        <v>59900</v>
      </c>
      <c r="G24" s="755">
        <f aca="true" t="shared" si="4" ref="G24:G40">ROUND(F24*(100-10)/100,-1)</f>
        <v>53910</v>
      </c>
      <c r="H24" s="755">
        <f aca="true" t="shared" si="5" ref="H24:H37">ROUND(F24*(100-16)/100,-1)</f>
        <v>50320</v>
      </c>
      <c r="I24" s="733" t="s">
        <v>1892</v>
      </c>
    </row>
    <row r="25" spans="1:9" ht="12.75">
      <c r="A25" s="353">
        <v>16</v>
      </c>
      <c r="B25" s="756" t="s">
        <v>1927</v>
      </c>
      <c r="C25" s="741" t="s">
        <v>1925</v>
      </c>
      <c r="D25" s="390">
        <v>100</v>
      </c>
      <c r="E25" s="736" t="s">
        <v>1928</v>
      </c>
      <c r="F25" s="757">
        <v>36900</v>
      </c>
      <c r="G25" s="679">
        <f t="shared" si="4"/>
        <v>33210</v>
      </c>
      <c r="H25" s="679">
        <f t="shared" si="5"/>
        <v>31000</v>
      </c>
      <c r="I25" s="738" t="s">
        <v>1892</v>
      </c>
    </row>
    <row r="26" spans="1:9" ht="12.75">
      <c r="A26" s="353">
        <v>17</v>
      </c>
      <c r="B26" s="756" t="s">
        <v>1929</v>
      </c>
      <c r="C26" s="741" t="s">
        <v>1925</v>
      </c>
      <c r="D26" s="390">
        <v>90</v>
      </c>
      <c r="E26" s="736" t="s">
        <v>1930</v>
      </c>
      <c r="F26" s="757">
        <v>28900</v>
      </c>
      <c r="G26" s="679">
        <f t="shared" si="4"/>
        <v>26010</v>
      </c>
      <c r="H26" s="679">
        <f t="shared" si="5"/>
        <v>24280</v>
      </c>
      <c r="I26" s="738" t="s">
        <v>1892</v>
      </c>
    </row>
    <row r="27" spans="1:9" ht="12.75">
      <c r="A27" s="353">
        <v>18</v>
      </c>
      <c r="B27" s="756" t="s">
        <v>1931</v>
      </c>
      <c r="C27" s="741" t="s">
        <v>1925</v>
      </c>
      <c r="D27" s="390">
        <v>85</v>
      </c>
      <c r="E27" s="736" t="s">
        <v>1932</v>
      </c>
      <c r="F27" s="757">
        <v>24900</v>
      </c>
      <c r="G27" s="679">
        <f t="shared" si="4"/>
        <v>22410</v>
      </c>
      <c r="H27" s="679">
        <f t="shared" si="5"/>
        <v>20920</v>
      </c>
      <c r="I27" s="738" t="s">
        <v>1892</v>
      </c>
    </row>
    <row r="28" spans="1:9" ht="12.75">
      <c r="A28" s="353">
        <v>19</v>
      </c>
      <c r="B28" s="756" t="s">
        <v>1933</v>
      </c>
      <c r="C28" s="741" t="s">
        <v>1925</v>
      </c>
      <c r="D28" s="390">
        <v>85</v>
      </c>
      <c r="E28" s="736" t="s">
        <v>1934</v>
      </c>
      <c r="F28" s="757">
        <v>24900</v>
      </c>
      <c r="G28" s="679">
        <f t="shared" si="4"/>
        <v>22410</v>
      </c>
      <c r="H28" s="679">
        <f t="shared" si="5"/>
        <v>20920</v>
      </c>
      <c r="I28" s="738" t="s">
        <v>1892</v>
      </c>
    </row>
    <row r="29" spans="1:9" ht="12.75">
      <c r="A29" s="353">
        <v>20</v>
      </c>
      <c r="B29" s="756" t="s">
        <v>1935</v>
      </c>
      <c r="C29" s="741" t="s">
        <v>1925</v>
      </c>
      <c r="D29" s="390">
        <v>75</v>
      </c>
      <c r="E29" s="736" t="s">
        <v>1936</v>
      </c>
      <c r="F29" s="757">
        <v>20400</v>
      </c>
      <c r="G29" s="679">
        <f t="shared" si="4"/>
        <v>18360</v>
      </c>
      <c r="H29" s="679">
        <f t="shared" si="5"/>
        <v>17140</v>
      </c>
      <c r="I29" s="738" t="s">
        <v>1892</v>
      </c>
    </row>
    <row r="30" spans="1:9" ht="12.75">
      <c r="A30" s="353">
        <v>21</v>
      </c>
      <c r="B30" s="756" t="s">
        <v>1937</v>
      </c>
      <c r="C30" s="741" t="s">
        <v>1925</v>
      </c>
      <c r="D30" s="390">
        <v>70</v>
      </c>
      <c r="E30" s="736" t="s">
        <v>1938</v>
      </c>
      <c r="F30" s="757">
        <v>14900</v>
      </c>
      <c r="G30" s="679">
        <f t="shared" si="4"/>
        <v>13410</v>
      </c>
      <c r="H30" s="679">
        <f t="shared" si="5"/>
        <v>12520</v>
      </c>
      <c r="I30" s="738" t="s">
        <v>1892</v>
      </c>
    </row>
    <row r="31" spans="1:9" ht="12.75">
      <c r="A31" s="353">
        <v>22</v>
      </c>
      <c r="B31" s="756" t="s">
        <v>1939</v>
      </c>
      <c r="C31" s="741" t="s">
        <v>1925</v>
      </c>
      <c r="D31" s="390">
        <v>127</v>
      </c>
      <c r="E31" s="736" t="s">
        <v>1926</v>
      </c>
      <c r="F31" s="757">
        <v>64900</v>
      </c>
      <c r="G31" s="679">
        <f t="shared" si="4"/>
        <v>58410</v>
      </c>
      <c r="H31" s="679">
        <f t="shared" si="5"/>
        <v>54520</v>
      </c>
      <c r="I31" s="738" t="s">
        <v>1892</v>
      </c>
    </row>
    <row r="32" spans="1:9" ht="12.75">
      <c r="A32" s="353">
        <v>23</v>
      </c>
      <c r="B32" s="756" t="s">
        <v>1940</v>
      </c>
      <c r="C32" s="741" t="s">
        <v>1925</v>
      </c>
      <c r="D32" s="390">
        <v>100</v>
      </c>
      <c r="E32" s="736" t="s">
        <v>1928</v>
      </c>
      <c r="F32" s="757">
        <v>41900</v>
      </c>
      <c r="G32" s="679">
        <f t="shared" si="4"/>
        <v>37710</v>
      </c>
      <c r="H32" s="679">
        <f t="shared" si="5"/>
        <v>35200</v>
      </c>
      <c r="I32" s="738" t="s">
        <v>1892</v>
      </c>
    </row>
    <row r="33" spans="1:9" ht="12.75">
      <c r="A33" s="353">
        <v>24</v>
      </c>
      <c r="B33" s="756" t="s">
        <v>1941</v>
      </c>
      <c r="C33" s="741" t="s">
        <v>1925</v>
      </c>
      <c r="D33" s="390">
        <v>90</v>
      </c>
      <c r="E33" s="736" t="s">
        <v>1930</v>
      </c>
      <c r="F33" s="757">
        <v>33900</v>
      </c>
      <c r="G33" s="679">
        <f t="shared" si="4"/>
        <v>30510</v>
      </c>
      <c r="H33" s="679">
        <f t="shared" si="5"/>
        <v>28480</v>
      </c>
      <c r="I33" s="738" t="s">
        <v>1892</v>
      </c>
    </row>
    <row r="34" spans="1:9" ht="12.75">
      <c r="A34" s="353">
        <v>25</v>
      </c>
      <c r="B34" s="756" t="s">
        <v>1942</v>
      </c>
      <c r="C34" s="741" t="s">
        <v>1925</v>
      </c>
      <c r="D34" s="390">
        <v>85</v>
      </c>
      <c r="E34" s="736" t="s">
        <v>1932</v>
      </c>
      <c r="F34" s="757">
        <v>29900</v>
      </c>
      <c r="G34" s="679">
        <f t="shared" si="4"/>
        <v>26910</v>
      </c>
      <c r="H34" s="679">
        <f t="shared" si="5"/>
        <v>25120</v>
      </c>
      <c r="I34" s="738" t="s">
        <v>1892</v>
      </c>
    </row>
    <row r="35" spans="1:9" ht="12.75">
      <c r="A35" s="353">
        <v>26</v>
      </c>
      <c r="B35" s="756" t="s">
        <v>1943</v>
      </c>
      <c r="C35" s="741" t="s">
        <v>1925</v>
      </c>
      <c r="D35" s="390">
        <v>85</v>
      </c>
      <c r="E35" s="736" t="s">
        <v>1934</v>
      </c>
      <c r="F35" s="757">
        <v>29900</v>
      </c>
      <c r="G35" s="679">
        <f t="shared" si="4"/>
        <v>26910</v>
      </c>
      <c r="H35" s="679">
        <f t="shared" si="5"/>
        <v>25120</v>
      </c>
      <c r="I35" s="738" t="s">
        <v>1892</v>
      </c>
    </row>
    <row r="36" spans="1:9" ht="12.75">
      <c r="A36" s="353">
        <v>27</v>
      </c>
      <c r="B36" s="756" t="s">
        <v>1944</v>
      </c>
      <c r="C36" s="741" t="s">
        <v>1925</v>
      </c>
      <c r="D36" s="390">
        <v>75</v>
      </c>
      <c r="E36" s="736" t="s">
        <v>1936</v>
      </c>
      <c r="F36" s="757">
        <v>25400</v>
      </c>
      <c r="G36" s="679">
        <f t="shared" si="4"/>
        <v>22860</v>
      </c>
      <c r="H36" s="679">
        <f t="shared" si="5"/>
        <v>21340</v>
      </c>
      <c r="I36" s="738" t="s">
        <v>1892</v>
      </c>
    </row>
    <row r="37" spans="1:9" ht="12.75">
      <c r="A37" s="353">
        <v>28</v>
      </c>
      <c r="B37" s="756" t="s">
        <v>1945</v>
      </c>
      <c r="C37" s="741" t="s">
        <v>1925</v>
      </c>
      <c r="D37" s="390">
        <v>70</v>
      </c>
      <c r="E37" s="736" t="s">
        <v>1938</v>
      </c>
      <c r="F37" s="757">
        <v>19900</v>
      </c>
      <c r="G37" s="679">
        <f t="shared" si="4"/>
        <v>17910</v>
      </c>
      <c r="H37" s="679">
        <f t="shared" si="5"/>
        <v>16720</v>
      </c>
      <c r="I37" s="738" t="s">
        <v>1892</v>
      </c>
    </row>
    <row r="38" spans="1:9" ht="25.5">
      <c r="A38" s="353">
        <v>29</v>
      </c>
      <c r="B38" s="740" t="s">
        <v>1946</v>
      </c>
      <c r="C38" s="741" t="s">
        <v>1020</v>
      </c>
      <c r="D38" s="390">
        <v>170</v>
      </c>
      <c r="E38" s="736" t="s">
        <v>1947</v>
      </c>
      <c r="F38" s="742">
        <v>44900</v>
      </c>
      <c r="G38" s="390">
        <f t="shared" si="4"/>
        <v>40410</v>
      </c>
      <c r="H38" s="390">
        <f>ROUND(F38*(100-15)/100,-1)</f>
        <v>38170</v>
      </c>
      <c r="I38" s="738" t="s">
        <v>1892</v>
      </c>
    </row>
    <row r="39" spans="1:9" ht="25.5">
      <c r="A39" s="353">
        <v>30</v>
      </c>
      <c r="B39" s="740" t="s">
        <v>1948</v>
      </c>
      <c r="C39" s="741" t="s">
        <v>1020</v>
      </c>
      <c r="D39" s="390">
        <v>175</v>
      </c>
      <c r="E39" s="736" t="s">
        <v>1949</v>
      </c>
      <c r="F39" s="742">
        <v>51500</v>
      </c>
      <c r="G39" s="390">
        <f t="shared" si="4"/>
        <v>46350</v>
      </c>
      <c r="H39" s="390">
        <f>ROUND(F39*(100-15)/100,-1)</f>
        <v>43780</v>
      </c>
      <c r="I39" s="738" t="s">
        <v>1892</v>
      </c>
    </row>
    <row r="40" spans="1:9" ht="12.75">
      <c r="A40" s="353">
        <v>31</v>
      </c>
      <c r="B40" s="744" t="s">
        <v>1950</v>
      </c>
      <c r="C40" s="745" t="s">
        <v>1020</v>
      </c>
      <c r="D40" s="746">
        <v>195</v>
      </c>
      <c r="E40" s="747" t="s">
        <v>1951</v>
      </c>
      <c r="F40" s="748">
        <v>72500</v>
      </c>
      <c r="G40" s="746">
        <f t="shared" si="4"/>
        <v>65250</v>
      </c>
      <c r="H40" s="746">
        <f>ROUND(F40*(100-15)/100,-1)</f>
        <v>61630</v>
      </c>
      <c r="I40" s="750" t="s">
        <v>1892</v>
      </c>
    </row>
    <row r="41" spans="1:9" ht="15" customHeight="1">
      <c r="A41" s="1109" t="s">
        <v>1952</v>
      </c>
      <c r="B41" s="1109"/>
      <c r="C41" s="1109"/>
      <c r="D41" s="1109"/>
      <c r="E41" s="1109"/>
      <c r="F41" s="1109"/>
      <c r="G41" s="1109"/>
      <c r="H41" s="1109"/>
      <c r="I41" s="1109"/>
    </row>
    <row r="42" spans="1:9" ht="12.75">
      <c r="A42" s="353">
        <v>32</v>
      </c>
      <c r="B42" s="758" t="s">
        <v>1953</v>
      </c>
      <c r="C42" s="1156" t="s">
        <v>1954</v>
      </c>
      <c r="D42" s="1156"/>
      <c r="E42" s="759" t="s">
        <v>1955</v>
      </c>
      <c r="F42" s="760">
        <v>320</v>
      </c>
      <c r="G42" s="729">
        <f>F42*(1-0.1)</f>
        <v>288</v>
      </c>
      <c r="H42" s="761">
        <f>F42*(1-0.16)</f>
        <v>268.8</v>
      </c>
      <c r="I42" s="733" t="s">
        <v>1892</v>
      </c>
    </row>
    <row r="43" spans="1:9" ht="12.75">
      <c r="A43" s="353">
        <v>33</v>
      </c>
      <c r="B43" s="762" t="s">
        <v>1956</v>
      </c>
      <c r="C43" s="1157" t="s">
        <v>1957</v>
      </c>
      <c r="D43" s="1157"/>
      <c r="E43" s="763" t="s">
        <v>1955</v>
      </c>
      <c r="F43" s="764">
        <v>410</v>
      </c>
      <c r="G43" s="390">
        <f>F43*(1-0.1)</f>
        <v>369</v>
      </c>
      <c r="H43" s="743">
        <f>F43*(1-0.16)</f>
        <v>344.4</v>
      </c>
      <c r="I43" s="738" t="s">
        <v>1892</v>
      </c>
    </row>
    <row r="44" spans="1:9" ht="12.75">
      <c r="A44" s="353">
        <v>34</v>
      </c>
      <c r="B44" s="762" t="s">
        <v>1958</v>
      </c>
      <c r="C44" s="1157" t="s">
        <v>1959</v>
      </c>
      <c r="D44" s="1157"/>
      <c r="E44" s="763" t="s">
        <v>1955</v>
      </c>
      <c r="F44" s="764">
        <v>600</v>
      </c>
      <c r="G44" s="390">
        <f>F44*(1-0.1)</f>
        <v>540</v>
      </c>
      <c r="H44" s="390">
        <f>F44*(1-0.16)</f>
        <v>504</v>
      </c>
      <c r="I44" s="738" t="s">
        <v>1892</v>
      </c>
    </row>
    <row r="45" spans="1:9" ht="12.75" customHeight="1">
      <c r="A45" s="353">
        <v>35</v>
      </c>
      <c r="B45" s="740" t="s">
        <v>1960</v>
      </c>
      <c r="C45" s="1158" t="s">
        <v>1961</v>
      </c>
      <c r="D45" s="1158"/>
      <c r="E45" s="763"/>
      <c r="F45" s="765">
        <v>930</v>
      </c>
      <c r="G45" s="766"/>
      <c r="H45" s="766"/>
      <c r="I45" s="738" t="s">
        <v>1892</v>
      </c>
    </row>
    <row r="46" spans="1:9" ht="12.75" customHeight="1">
      <c r="A46" s="353">
        <v>36</v>
      </c>
      <c r="B46" s="740" t="s">
        <v>1960</v>
      </c>
      <c r="C46" s="1159" t="s">
        <v>1962</v>
      </c>
      <c r="D46" s="1159"/>
      <c r="E46" s="763"/>
      <c r="F46" s="765">
        <v>960</v>
      </c>
      <c r="G46" s="766"/>
      <c r="H46" s="766"/>
      <c r="I46" s="738" t="s">
        <v>1892</v>
      </c>
    </row>
    <row r="47" spans="1:9" ht="12.75" customHeight="1">
      <c r="A47" s="353">
        <v>37</v>
      </c>
      <c r="B47" s="740" t="s">
        <v>1960</v>
      </c>
      <c r="C47" s="1159" t="s">
        <v>1963</v>
      </c>
      <c r="D47" s="1159"/>
      <c r="E47" s="763"/>
      <c r="F47" s="765">
        <v>1000</v>
      </c>
      <c r="G47" s="766"/>
      <c r="H47" s="766"/>
      <c r="I47" s="738" t="s">
        <v>1892</v>
      </c>
    </row>
    <row r="48" spans="1:9" ht="12.75" customHeight="1">
      <c r="A48" s="353">
        <v>38</v>
      </c>
      <c r="B48" s="740" t="s">
        <v>1960</v>
      </c>
      <c r="C48" s="1159" t="s">
        <v>1964</v>
      </c>
      <c r="D48" s="1159"/>
      <c r="E48" s="763"/>
      <c r="F48" s="765">
        <v>1090</v>
      </c>
      <c r="G48" s="766"/>
      <c r="H48" s="766"/>
      <c r="I48" s="738" t="s">
        <v>1892</v>
      </c>
    </row>
    <row r="49" spans="1:9" ht="12.75" customHeight="1">
      <c r="A49" s="353">
        <v>39</v>
      </c>
      <c r="B49" s="740" t="s">
        <v>1960</v>
      </c>
      <c r="C49" s="1159" t="s">
        <v>1965</v>
      </c>
      <c r="D49" s="1159"/>
      <c r="E49" s="763"/>
      <c r="F49" s="765">
        <v>1180</v>
      </c>
      <c r="G49" s="766"/>
      <c r="H49" s="766"/>
      <c r="I49" s="738" t="s">
        <v>1892</v>
      </c>
    </row>
    <row r="50" spans="1:9" ht="12.75" customHeight="1">
      <c r="A50" s="353">
        <v>40</v>
      </c>
      <c r="B50" s="767" t="s">
        <v>1966</v>
      </c>
      <c r="C50" s="1160" t="s">
        <v>1967</v>
      </c>
      <c r="D50" s="1160"/>
      <c r="E50" s="768" t="s">
        <v>1968</v>
      </c>
      <c r="F50" s="769" t="s">
        <v>1969</v>
      </c>
      <c r="G50" s="746" t="s">
        <v>1970</v>
      </c>
      <c r="H50" s="746" t="s">
        <v>1971</v>
      </c>
      <c r="I50" s="750" t="s">
        <v>1892</v>
      </c>
    </row>
    <row r="51" spans="1:9" ht="15" customHeight="1">
      <c r="A51" s="1155" t="s">
        <v>1972</v>
      </c>
      <c r="B51" s="1155"/>
      <c r="C51" s="1155"/>
      <c r="D51" s="1155"/>
      <c r="E51" s="1155"/>
      <c r="F51" s="1155"/>
      <c r="G51" s="1155"/>
      <c r="H51" s="1155"/>
      <c r="I51" s="1155"/>
    </row>
    <row r="52" spans="1:9" ht="25.5">
      <c r="A52" s="353">
        <v>41</v>
      </c>
      <c r="B52" s="727" t="s">
        <v>1973</v>
      </c>
      <c r="C52" s="752" t="s">
        <v>1974</v>
      </c>
      <c r="D52" s="729">
        <v>100</v>
      </c>
      <c r="E52" s="730" t="s">
        <v>1975</v>
      </c>
      <c r="F52" s="731" t="s">
        <v>1976</v>
      </c>
      <c r="G52" s="729">
        <v>31500</v>
      </c>
      <c r="H52" s="729">
        <v>30500</v>
      </c>
      <c r="I52" s="733" t="s">
        <v>1892</v>
      </c>
    </row>
    <row r="53" spans="1:9" ht="25.5">
      <c r="A53" s="353">
        <v>42</v>
      </c>
      <c r="B53" s="734" t="s">
        <v>1977</v>
      </c>
      <c r="C53" s="741" t="s">
        <v>1978</v>
      </c>
      <c r="D53" s="390">
        <v>120</v>
      </c>
      <c r="E53" s="739" t="s">
        <v>1979</v>
      </c>
      <c r="F53" s="737" t="s">
        <v>1980</v>
      </c>
      <c r="G53" s="390">
        <v>33000</v>
      </c>
      <c r="H53" s="390">
        <v>32000</v>
      </c>
      <c r="I53" s="738" t="s">
        <v>1892</v>
      </c>
    </row>
    <row r="54" spans="1:9" ht="25.5">
      <c r="A54" s="353">
        <v>43</v>
      </c>
      <c r="B54" s="734" t="s">
        <v>1981</v>
      </c>
      <c r="C54" s="741" t="s">
        <v>1982</v>
      </c>
      <c r="D54" s="390">
        <v>150</v>
      </c>
      <c r="E54" s="739" t="s">
        <v>1983</v>
      </c>
      <c r="F54" s="737" t="s">
        <v>1984</v>
      </c>
      <c r="G54" s="390">
        <v>41000</v>
      </c>
      <c r="H54" s="390">
        <v>40000</v>
      </c>
      <c r="I54" s="738" t="s">
        <v>1892</v>
      </c>
    </row>
    <row r="55" spans="1:9" ht="25.5">
      <c r="A55" s="353">
        <v>44</v>
      </c>
      <c r="B55" s="740" t="s">
        <v>1985</v>
      </c>
      <c r="C55" s="741" t="s">
        <v>1986</v>
      </c>
      <c r="D55" s="390">
        <v>122</v>
      </c>
      <c r="E55" s="736" t="s">
        <v>1987</v>
      </c>
      <c r="F55" s="737" t="s">
        <v>1988</v>
      </c>
      <c r="G55" s="390"/>
      <c r="H55" s="390"/>
      <c r="I55" s="738" t="s">
        <v>1892</v>
      </c>
    </row>
    <row r="56" spans="1:9" ht="25.5">
      <c r="A56" s="353">
        <v>45</v>
      </c>
      <c r="B56" s="740" t="s">
        <v>1989</v>
      </c>
      <c r="C56" s="741" t="s">
        <v>1990</v>
      </c>
      <c r="D56" s="390">
        <v>140</v>
      </c>
      <c r="E56" s="736" t="s">
        <v>1991</v>
      </c>
      <c r="F56" s="737" t="s">
        <v>1992</v>
      </c>
      <c r="G56" s="390"/>
      <c r="H56" s="390"/>
      <c r="I56" s="738" t="s">
        <v>1892</v>
      </c>
    </row>
    <row r="57" spans="1:9" ht="25.5">
      <c r="A57" s="353">
        <v>46</v>
      </c>
      <c r="B57" s="740" t="s">
        <v>1993</v>
      </c>
      <c r="C57" s="741" t="s">
        <v>1994</v>
      </c>
      <c r="D57" s="390">
        <v>75</v>
      </c>
      <c r="E57" s="739" t="s">
        <v>1995</v>
      </c>
      <c r="F57" s="742">
        <v>33400</v>
      </c>
      <c r="G57" s="390">
        <f>ROUND(F57*(100-10)/100,-1)</f>
        <v>30060</v>
      </c>
      <c r="H57" s="390">
        <f>ROUND(F57*(100-15)/100,-1)</f>
        <v>28390</v>
      </c>
      <c r="I57" s="738" t="s">
        <v>1892</v>
      </c>
    </row>
    <row r="58" spans="1:9" ht="25.5">
      <c r="A58" s="353">
        <v>47</v>
      </c>
      <c r="B58" s="744" t="s">
        <v>1996</v>
      </c>
      <c r="C58" s="745" t="s">
        <v>1017</v>
      </c>
      <c r="D58" s="746">
        <v>96</v>
      </c>
      <c r="E58" s="770" t="s">
        <v>1997</v>
      </c>
      <c r="F58" s="748">
        <v>37500</v>
      </c>
      <c r="G58" s="746">
        <f>ROUND(F58*(100-10)/100,-1)</f>
        <v>33750</v>
      </c>
      <c r="H58" s="746">
        <f>ROUND(F58*(100-15)/100,-1)</f>
        <v>31880</v>
      </c>
      <c r="I58" s="750" t="s">
        <v>1892</v>
      </c>
    </row>
    <row r="59" spans="1:9" ht="15" customHeight="1">
      <c r="A59" s="1155" t="s">
        <v>1998</v>
      </c>
      <c r="B59" s="1155"/>
      <c r="C59" s="1155"/>
      <c r="D59" s="1155"/>
      <c r="E59" s="1155"/>
      <c r="F59" s="1155"/>
      <c r="G59" s="1155"/>
      <c r="H59" s="1155"/>
      <c r="I59" s="1155"/>
    </row>
    <row r="60" spans="1:9" ht="12.75">
      <c r="A60" s="349">
        <v>48</v>
      </c>
      <c r="B60" s="740" t="s">
        <v>1999</v>
      </c>
      <c r="C60" s="741" t="s">
        <v>2000</v>
      </c>
      <c r="D60" s="390">
        <v>6</v>
      </c>
      <c r="E60" s="739" t="s">
        <v>2001</v>
      </c>
      <c r="F60" s="757">
        <v>1590</v>
      </c>
      <c r="G60" s="679">
        <f>ROUND(F60*(100-10)/100,-1)</f>
        <v>1430</v>
      </c>
      <c r="H60" s="679">
        <f>ROUND(F60*(100-15)/100,-1)</f>
        <v>1350</v>
      </c>
      <c r="I60" s="738" t="s">
        <v>1892</v>
      </c>
    </row>
    <row r="61" spans="1:9" ht="12.75">
      <c r="A61" s="353">
        <v>49</v>
      </c>
      <c r="B61" s="740" t="s">
        <v>2002</v>
      </c>
      <c r="C61" s="741" t="s">
        <v>2003</v>
      </c>
      <c r="D61" s="390">
        <v>9</v>
      </c>
      <c r="E61" s="739" t="s">
        <v>765</v>
      </c>
      <c r="F61" s="757">
        <v>2690</v>
      </c>
      <c r="G61" s="679">
        <f>ROUND(F61*(100-10)/100,-1)</f>
        <v>2420</v>
      </c>
      <c r="H61" s="679">
        <f>ROUND(F61*(100-15)/100,-1)</f>
        <v>2290</v>
      </c>
      <c r="I61" s="738" t="s">
        <v>1892</v>
      </c>
    </row>
    <row r="62" spans="1:9" ht="12.75">
      <c r="A62" s="771">
        <v>50</v>
      </c>
      <c r="B62" s="744" t="s">
        <v>2004</v>
      </c>
      <c r="C62" s="745" t="s">
        <v>2005</v>
      </c>
      <c r="D62" s="746">
        <v>13</v>
      </c>
      <c r="E62" s="770" t="s">
        <v>2006</v>
      </c>
      <c r="F62" s="772">
        <v>3990</v>
      </c>
      <c r="G62" s="773">
        <f>ROUND(F62*(100-10)/100,-1)</f>
        <v>3590</v>
      </c>
      <c r="H62" s="773">
        <f>ROUND(F62*(100-15)/100,-1)</f>
        <v>3390</v>
      </c>
      <c r="I62" s="750" t="s">
        <v>1892</v>
      </c>
    </row>
  </sheetData>
  <sheetProtection/>
  <mergeCells count="17">
    <mergeCell ref="A51:I51"/>
    <mergeCell ref="A59:I59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A23:I23"/>
    <mergeCell ref="A41:I41"/>
    <mergeCell ref="A1:B3"/>
    <mergeCell ref="A4:I4"/>
    <mergeCell ref="A5:I5"/>
    <mergeCell ref="A6:I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6"/>
  <sheetViews>
    <sheetView zoomScaleSheetLayoutView="100" zoomScalePageLayoutView="0" workbookViewId="0" topLeftCell="A1">
      <selection activeCell="D4" sqref="D4"/>
    </sheetView>
  </sheetViews>
  <sheetFormatPr defaultColWidth="10.25390625" defaultRowHeight="12.75"/>
  <cols>
    <col min="1" max="1" width="9.375" style="774" customWidth="1"/>
    <col min="2" max="2" width="10.625" style="774" customWidth="1"/>
    <col min="3" max="3" width="9.875" style="774" customWidth="1"/>
    <col min="4" max="4" width="6.125" style="774" customWidth="1"/>
    <col min="5" max="5" width="37.625" style="774" customWidth="1"/>
    <col min="6" max="8" width="7.25390625" style="774" customWidth="1"/>
    <col min="9" max="9" width="10.25390625" style="774" customWidth="1"/>
    <col min="10" max="10" width="12.375" style="774" customWidth="1"/>
    <col min="11" max="16384" width="10.25390625" style="774" customWidth="1"/>
  </cols>
  <sheetData>
    <row r="1" ht="15.75">
      <c r="D1" s="775"/>
    </row>
    <row r="2" ht="15.75">
      <c r="D2" s="776"/>
    </row>
    <row r="3" ht="15.75">
      <c r="D3" s="775"/>
    </row>
    <row r="4" ht="18.75">
      <c r="D4" s="777"/>
    </row>
    <row r="5" ht="7.5" customHeight="1">
      <c r="D5" s="777"/>
    </row>
    <row r="6" spans="1:8" s="778" customFormat="1" ht="24.75" customHeight="1">
      <c r="A6" s="1163" t="s">
        <v>2007</v>
      </c>
      <c r="B6" s="1163"/>
      <c r="C6" s="1163"/>
      <c r="D6" s="1163"/>
      <c r="E6" s="1163"/>
      <c r="F6" s="1163"/>
      <c r="G6" s="1163"/>
      <c r="H6" s="1163"/>
    </row>
    <row r="7" spans="1:8" ht="12.75">
      <c r="A7" s="1164" t="s">
        <v>2008</v>
      </c>
      <c r="B7" s="1164"/>
      <c r="C7" s="1164"/>
      <c r="D7" s="1164"/>
      <c r="E7" s="1164"/>
      <c r="F7" s="1164"/>
      <c r="G7" s="1164"/>
      <c r="H7" s="1164"/>
    </row>
    <row r="14" spans="1:8" ht="12.75" customHeight="1">
      <c r="A14" s="1165" t="s">
        <v>2009</v>
      </c>
      <c r="B14" s="1165"/>
      <c r="C14" s="1165"/>
      <c r="D14" s="1165"/>
      <c r="E14" s="1165"/>
      <c r="F14" s="1165"/>
      <c r="G14" s="1165"/>
      <c r="H14" s="1165"/>
    </row>
    <row r="15" ht="12.75">
      <c r="B15" s="779"/>
    </row>
    <row r="16" ht="12.75">
      <c r="B16" s="779"/>
    </row>
    <row r="17" ht="12.75">
      <c r="B17" s="779"/>
    </row>
    <row r="18" ht="12.75">
      <c r="B18" s="779"/>
    </row>
    <row r="19" ht="12.75">
      <c r="B19" s="779"/>
    </row>
    <row r="20" spans="1:8" ht="12.75" customHeight="1">
      <c r="A20" s="1165" t="s">
        <v>2010</v>
      </c>
      <c r="B20" s="1165"/>
      <c r="C20" s="1165"/>
      <c r="D20" s="1165"/>
      <c r="E20" s="1165"/>
      <c r="F20" s="1165"/>
      <c r="G20" s="1165"/>
      <c r="H20" s="1165"/>
    </row>
    <row r="22" spans="1:8" ht="34.5" customHeight="1">
      <c r="A22" s="1162" t="s">
        <v>1224</v>
      </c>
      <c r="B22" s="780" t="s">
        <v>2011</v>
      </c>
      <c r="C22" s="780" t="s">
        <v>2012</v>
      </c>
      <c r="D22" s="1162" t="s">
        <v>2013</v>
      </c>
      <c r="E22" s="1162" t="s">
        <v>2014</v>
      </c>
      <c r="F22" s="1162" t="s">
        <v>1451</v>
      </c>
      <c r="G22" s="1161" t="s">
        <v>1452</v>
      </c>
      <c r="H22" s="1161" t="s">
        <v>1453</v>
      </c>
    </row>
    <row r="23" spans="1:8" ht="22.5">
      <c r="A23" s="1162"/>
      <c r="B23" s="781" t="s">
        <v>2015</v>
      </c>
      <c r="C23" s="781" t="s">
        <v>2015</v>
      </c>
      <c r="D23" s="1162"/>
      <c r="E23" s="1162"/>
      <c r="F23" s="1162"/>
      <c r="G23" s="1161"/>
      <c r="H23" s="1161"/>
    </row>
    <row r="24" spans="1:8" ht="46.5" customHeight="1">
      <c r="A24" s="782" t="s">
        <v>2016</v>
      </c>
      <c r="B24" s="781" t="s">
        <v>2017</v>
      </c>
      <c r="C24" s="781" t="s">
        <v>2018</v>
      </c>
      <c r="D24" s="781">
        <v>5</v>
      </c>
      <c r="E24" s="783" t="s">
        <v>2019</v>
      </c>
      <c r="F24" s="784">
        <v>24240</v>
      </c>
      <c r="G24" s="785">
        <f aca="true" t="shared" si="0" ref="G24:G55">F24*0.9</f>
        <v>21816</v>
      </c>
      <c r="H24" s="786">
        <f aca="true" t="shared" si="1" ref="H24:H55">F24*0.85</f>
        <v>20604</v>
      </c>
    </row>
    <row r="25" spans="1:8" ht="27.75" customHeight="1">
      <c r="A25" s="782" t="s">
        <v>2020</v>
      </c>
      <c r="B25" s="1162" t="s">
        <v>2021</v>
      </c>
      <c r="C25" s="1162" t="s">
        <v>2022</v>
      </c>
      <c r="D25" s="1162">
        <v>12</v>
      </c>
      <c r="E25" s="783" t="s">
        <v>2023</v>
      </c>
      <c r="F25" s="787">
        <v>32370</v>
      </c>
      <c r="G25" s="788">
        <f t="shared" si="0"/>
        <v>29133</v>
      </c>
      <c r="H25" s="789">
        <f t="shared" si="1"/>
        <v>27514.5</v>
      </c>
    </row>
    <row r="26" spans="1:8" ht="27.75" customHeight="1">
      <c r="A26" s="782" t="s">
        <v>2024</v>
      </c>
      <c r="B26" s="1162"/>
      <c r="C26" s="1162"/>
      <c r="D26" s="1162"/>
      <c r="E26" s="783" t="s">
        <v>2025</v>
      </c>
      <c r="F26" s="787">
        <v>35900</v>
      </c>
      <c r="G26" s="785">
        <f t="shared" si="0"/>
        <v>32310</v>
      </c>
      <c r="H26" s="786">
        <f t="shared" si="1"/>
        <v>30515</v>
      </c>
    </row>
    <row r="27" spans="1:8" ht="27.75" customHeight="1">
      <c r="A27" s="782" t="s">
        <v>2026</v>
      </c>
      <c r="B27" s="1162"/>
      <c r="C27" s="1162"/>
      <c r="D27" s="1162"/>
      <c r="E27" s="783" t="s">
        <v>2027</v>
      </c>
      <c r="F27" s="787">
        <v>41580</v>
      </c>
      <c r="G27" s="785">
        <f t="shared" si="0"/>
        <v>37422</v>
      </c>
      <c r="H27" s="786">
        <f t="shared" si="1"/>
        <v>35343</v>
      </c>
    </row>
    <row r="28" spans="1:8" ht="27.75" customHeight="1">
      <c r="A28" s="782" t="s">
        <v>2028</v>
      </c>
      <c r="B28" s="1162" t="s">
        <v>2021</v>
      </c>
      <c r="C28" s="1162" t="s">
        <v>2022</v>
      </c>
      <c r="D28" s="1162">
        <v>12</v>
      </c>
      <c r="E28" s="783" t="s">
        <v>2029</v>
      </c>
      <c r="F28" s="787">
        <v>36210</v>
      </c>
      <c r="G28" s="785">
        <f t="shared" si="0"/>
        <v>32589</v>
      </c>
      <c r="H28" s="786">
        <f t="shared" si="1"/>
        <v>30778.5</v>
      </c>
    </row>
    <row r="29" spans="1:8" ht="27.75" customHeight="1">
      <c r="A29" s="782" t="s">
        <v>2030</v>
      </c>
      <c r="B29" s="1162"/>
      <c r="C29" s="1162"/>
      <c r="D29" s="1162"/>
      <c r="E29" s="783" t="s">
        <v>2031</v>
      </c>
      <c r="F29" s="787">
        <v>39430</v>
      </c>
      <c r="G29" s="785">
        <f t="shared" si="0"/>
        <v>35487</v>
      </c>
      <c r="H29" s="786">
        <f t="shared" si="1"/>
        <v>33515.5</v>
      </c>
    </row>
    <row r="30" spans="1:8" ht="27.75" customHeight="1">
      <c r="A30" s="782" t="s">
        <v>2032</v>
      </c>
      <c r="B30" s="1162"/>
      <c r="C30" s="1162"/>
      <c r="D30" s="1162"/>
      <c r="E30" s="783" t="s">
        <v>2033</v>
      </c>
      <c r="F30" s="787">
        <v>43570</v>
      </c>
      <c r="G30" s="785">
        <f t="shared" si="0"/>
        <v>39213</v>
      </c>
      <c r="H30" s="786">
        <f t="shared" si="1"/>
        <v>37034.5</v>
      </c>
    </row>
    <row r="31" spans="1:8" ht="27.75" customHeight="1">
      <c r="A31" s="782" t="s">
        <v>2034</v>
      </c>
      <c r="B31" s="1162" t="s">
        <v>2035</v>
      </c>
      <c r="C31" s="1162" t="s">
        <v>2036</v>
      </c>
      <c r="D31" s="1162">
        <v>16</v>
      </c>
      <c r="E31" s="783" t="s">
        <v>2023</v>
      </c>
      <c r="F31" s="787">
        <v>44030</v>
      </c>
      <c r="G31" s="785">
        <f t="shared" si="0"/>
        <v>39627</v>
      </c>
      <c r="H31" s="786">
        <f t="shared" si="1"/>
        <v>37425.5</v>
      </c>
    </row>
    <row r="32" spans="1:8" ht="27.75" customHeight="1">
      <c r="A32" s="782" t="s">
        <v>2037</v>
      </c>
      <c r="B32" s="1162"/>
      <c r="C32" s="1162"/>
      <c r="D32" s="1162"/>
      <c r="E32" s="783" t="s">
        <v>2025</v>
      </c>
      <c r="F32" s="787">
        <v>47560</v>
      </c>
      <c r="G32" s="785">
        <f t="shared" si="0"/>
        <v>42804</v>
      </c>
      <c r="H32" s="786">
        <f t="shared" si="1"/>
        <v>40426</v>
      </c>
    </row>
    <row r="33" spans="1:8" ht="27.75" customHeight="1">
      <c r="A33" s="782" t="s">
        <v>2038</v>
      </c>
      <c r="B33" s="1162"/>
      <c r="C33" s="1162"/>
      <c r="D33" s="1162"/>
      <c r="E33" s="783" t="s">
        <v>2027</v>
      </c>
      <c r="F33" s="787">
        <v>53850</v>
      </c>
      <c r="G33" s="785">
        <f t="shared" si="0"/>
        <v>48465</v>
      </c>
      <c r="H33" s="786">
        <f t="shared" si="1"/>
        <v>45772.5</v>
      </c>
    </row>
    <row r="34" spans="1:8" ht="27.75" customHeight="1">
      <c r="A34" s="782" t="s">
        <v>2039</v>
      </c>
      <c r="B34" s="1162" t="s">
        <v>2021</v>
      </c>
      <c r="C34" s="1162" t="s">
        <v>2040</v>
      </c>
      <c r="D34" s="1162">
        <v>12</v>
      </c>
      <c r="E34" s="783" t="s">
        <v>2041</v>
      </c>
      <c r="F34" s="787">
        <v>34370</v>
      </c>
      <c r="G34" s="785">
        <f t="shared" si="0"/>
        <v>30933</v>
      </c>
      <c r="H34" s="786">
        <f t="shared" si="1"/>
        <v>29214.5</v>
      </c>
    </row>
    <row r="35" spans="1:8" ht="27.75" customHeight="1">
      <c r="A35" s="782" t="s">
        <v>2042</v>
      </c>
      <c r="B35" s="1162"/>
      <c r="C35" s="1162"/>
      <c r="D35" s="1162"/>
      <c r="E35" s="783" t="s">
        <v>2025</v>
      </c>
      <c r="F35" s="787">
        <v>37740</v>
      </c>
      <c r="G35" s="785">
        <f t="shared" si="0"/>
        <v>33966</v>
      </c>
      <c r="H35" s="786">
        <f t="shared" si="1"/>
        <v>32079</v>
      </c>
    </row>
    <row r="36" spans="1:8" ht="27.75" customHeight="1">
      <c r="A36" s="782" t="s">
        <v>2043</v>
      </c>
      <c r="B36" s="1162"/>
      <c r="C36" s="1162"/>
      <c r="D36" s="1162"/>
      <c r="E36" s="783" t="s">
        <v>2027</v>
      </c>
      <c r="F36" s="787">
        <v>43260</v>
      </c>
      <c r="G36" s="785">
        <f t="shared" si="0"/>
        <v>38934</v>
      </c>
      <c r="H36" s="786">
        <f t="shared" si="1"/>
        <v>36771</v>
      </c>
    </row>
    <row r="37" spans="1:8" ht="27.75" customHeight="1">
      <c r="A37" s="782" t="s">
        <v>2044</v>
      </c>
      <c r="B37" s="781" t="s">
        <v>2045</v>
      </c>
      <c r="C37" s="781" t="s">
        <v>2046</v>
      </c>
      <c r="D37" s="781">
        <v>12</v>
      </c>
      <c r="E37" s="783" t="s">
        <v>2023</v>
      </c>
      <c r="F37" s="787">
        <v>33910</v>
      </c>
      <c r="G37" s="785">
        <f t="shared" si="0"/>
        <v>30519</v>
      </c>
      <c r="H37" s="786">
        <f t="shared" si="1"/>
        <v>28823.5</v>
      </c>
    </row>
    <row r="38" spans="1:8" ht="27.75" customHeight="1">
      <c r="A38" s="782" t="s">
        <v>2047</v>
      </c>
      <c r="B38" s="1162" t="s">
        <v>2048</v>
      </c>
      <c r="C38" s="1162" t="s">
        <v>2049</v>
      </c>
      <c r="D38" s="1162">
        <v>8</v>
      </c>
      <c r="E38" s="783" t="s">
        <v>2050</v>
      </c>
      <c r="F38" s="787">
        <v>21020</v>
      </c>
      <c r="G38" s="785">
        <f t="shared" si="0"/>
        <v>18918</v>
      </c>
      <c r="H38" s="786">
        <f t="shared" si="1"/>
        <v>17867</v>
      </c>
    </row>
    <row r="39" spans="1:8" ht="27.75" customHeight="1">
      <c r="A39" s="782" t="s">
        <v>2051</v>
      </c>
      <c r="B39" s="1162"/>
      <c r="C39" s="1162"/>
      <c r="D39" s="1162"/>
      <c r="E39" s="790" t="s">
        <v>2052</v>
      </c>
      <c r="F39" s="787">
        <v>23780</v>
      </c>
      <c r="G39" s="785">
        <f t="shared" si="0"/>
        <v>21402</v>
      </c>
      <c r="H39" s="786">
        <f t="shared" si="1"/>
        <v>20213</v>
      </c>
    </row>
    <row r="40" spans="1:8" ht="27.75" customHeight="1">
      <c r="A40" s="782" t="s">
        <v>2053</v>
      </c>
      <c r="B40" s="1162" t="s">
        <v>2054</v>
      </c>
      <c r="C40" s="1162" t="s">
        <v>2055</v>
      </c>
      <c r="D40" s="1162">
        <v>5</v>
      </c>
      <c r="E40" s="783" t="s">
        <v>2056</v>
      </c>
      <c r="F40" s="791">
        <v>17340</v>
      </c>
      <c r="G40" s="785">
        <f t="shared" si="0"/>
        <v>15606</v>
      </c>
      <c r="H40" s="786">
        <f t="shared" si="1"/>
        <v>14739</v>
      </c>
    </row>
    <row r="41" spans="1:8" ht="27.75" customHeight="1">
      <c r="A41" s="782" t="s">
        <v>2057</v>
      </c>
      <c r="B41" s="1162"/>
      <c r="C41" s="1162"/>
      <c r="D41" s="1162"/>
      <c r="E41" s="783" t="s">
        <v>2058</v>
      </c>
      <c r="F41" s="791">
        <v>19950</v>
      </c>
      <c r="G41" s="785">
        <f t="shared" si="0"/>
        <v>17955</v>
      </c>
      <c r="H41" s="786">
        <f t="shared" si="1"/>
        <v>16957.5</v>
      </c>
    </row>
    <row r="42" spans="1:8" ht="27.75" customHeight="1">
      <c r="A42" s="782" t="s">
        <v>2059</v>
      </c>
      <c r="B42" s="1162" t="s">
        <v>2060</v>
      </c>
      <c r="C42" s="1162" t="s">
        <v>2061</v>
      </c>
      <c r="D42" s="1162">
        <v>12</v>
      </c>
      <c r="E42" s="783" t="s">
        <v>2062</v>
      </c>
      <c r="F42" s="787">
        <v>39280</v>
      </c>
      <c r="G42" s="785">
        <f t="shared" si="0"/>
        <v>35352</v>
      </c>
      <c r="H42" s="786">
        <f t="shared" si="1"/>
        <v>33388</v>
      </c>
    </row>
    <row r="43" spans="1:8" ht="27.75" customHeight="1">
      <c r="A43" s="782" t="s">
        <v>2063</v>
      </c>
      <c r="B43" s="1162"/>
      <c r="C43" s="1162"/>
      <c r="D43" s="1162"/>
      <c r="E43" s="790" t="s">
        <v>2052</v>
      </c>
      <c r="F43" s="787">
        <v>41880</v>
      </c>
      <c r="G43" s="785">
        <f t="shared" si="0"/>
        <v>37692</v>
      </c>
      <c r="H43" s="786">
        <f t="shared" si="1"/>
        <v>35598</v>
      </c>
    </row>
    <row r="44" spans="1:8" ht="27.75" customHeight="1">
      <c r="A44" s="782" t="s">
        <v>2064</v>
      </c>
      <c r="B44" s="1162" t="s">
        <v>2065</v>
      </c>
      <c r="C44" s="1162" t="s">
        <v>2066</v>
      </c>
      <c r="D44" s="1162">
        <v>7</v>
      </c>
      <c r="E44" s="790" t="s">
        <v>2067</v>
      </c>
      <c r="F44" s="787">
        <v>27310</v>
      </c>
      <c r="G44" s="785">
        <f t="shared" si="0"/>
        <v>24579</v>
      </c>
      <c r="H44" s="786">
        <f t="shared" si="1"/>
        <v>23213.5</v>
      </c>
    </row>
    <row r="45" spans="1:8" ht="27.75" customHeight="1">
      <c r="A45" s="782" t="s">
        <v>2068</v>
      </c>
      <c r="B45" s="1162"/>
      <c r="C45" s="1162"/>
      <c r="D45" s="1162"/>
      <c r="E45" s="783" t="s">
        <v>2027</v>
      </c>
      <c r="F45" s="787">
        <v>30380</v>
      </c>
      <c r="G45" s="785">
        <f t="shared" si="0"/>
        <v>27342</v>
      </c>
      <c r="H45" s="786">
        <f t="shared" si="1"/>
        <v>25823</v>
      </c>
    </row>
    <row r="46" spans="1:8" ht="27.75" customHeight="1">
      <c r="A46" s="782" t="s">
        <v>2069</v>
      </c>
      <c r="B46" s="781" t="s">
        <v>2070</v>
      </c>
      <c r="C46" s="781" t="s">
        <v>2071</v>
      </c>
      <c r="D46" s="781">
        <v>3</v>
      </c>
      <c r="E46" s="783" t="s">
        <v>2072</v>
      </c>
      <c r="F46" s="787">
        <v>19180</v>
      </c>
      <c r="G46" s="785">
        <f t="shared" si="0"/>
        <v>17262</v>
      </c>
      <c r="H46" s="786">
        <f t="shared" si="1"/>
        <v>16303</v>
      </c>
    </row>
    <row r="47" spans="1:8" ht="27.75" customHeight="1">
      <c r="A47" s="782" t="s">
        <v>2073</v>
      </c>
      <c r="B47" s="781" t="s">
        <v>2074</v>
      </c>
      <c r="C47" s="781" t="s">
        <v>2075</v>
      </c>
      <c r="D47" s="781">
        <v>4</v>
      </c>
      <c r="E47" s="783" t="s">
        <v>2072</v>
      </c>
      <c r="F47" s="787">
        <v>22090</v>
      </c>
      <c r="G47" s="785">
        <f t="shared" si="0"/>
        <v>19881</v>
      </c>
      <c r="H47" s="786">
        <f t="shared" si="1"/>
        <v>18776.5</v>
      </c>
    </row>
    <row r="48" spans="1:8" ht="27.75" customHeight="1">
      <c r="A48" s="782" t="s">
        <v>2076</v>
      </c>
      <c r="B48" s="781" t="s">
        <v>2077</v>
      </c>
      <c r="C48" s="781" t="s">
        <v>2078</v>
      </c>
      <c r="D48" s="781">
        <v>2</v>
      </c>
      <c r="E48" s="783" t="s">
        <v>2079</v>
      </c>
      <c r="F48" s="787">
        <v>15650</v>
      </c>
      <c r="G48" s="785">
        <f t="shared" si="0"/>
        <v>14085</v>
      </c>
      <c r="H48" s="786">
        <f t="shared" si="1"/>
        <v>13302.5</v>
      </c>
    </row>
    <row r="49" spans="1:8" ht="27.75" customHeight="1">
      <c r="A49" s="782" t="s">
        <v>2080</v>
      </c>
      <c r="B49" s="781" t="s">
        <v>2081</v>
      </c>
      <c r="C49" s="781" t="s">
        <v>2082</v>
      </c>
      <c r="D49" s="781">
        <v>1.3</v>
      </c>
      <c r="E49" s="783" t="s">
        <v>2083</v>
      </c>
      <c r="F49" s="787">
        <v>7830</v>
      </c>
      <c r="G49" s="785">
        <f t="shared" si="0"/>
        <v>7047</v>
      </c>
      <c r="H49" s="786">
        <f t="shared" si="1"/>
        <v>6655.5</v>
      </c>
    </row>
    <row r="50" spans="1:8" ht="27.75" customHeight="1">
      <c r="A50" s="782" t="s">
        <v>2084</v>
      </c>
      <c r="B50" s="781" t="s">
        <v>2081</v>
      </c>
      <c r="C50" s="781" t="s">
        <v>2082</v>
      </c>
      <c r="D50" s="781">
        <v>1.3</v>
      </c>
      <c r="E50" s="783" t="s">
        <v>2085</v>
      </c>
      <c r="F50" s="787">
        <v>8290</v>
      </c>
      <c r="G50" s="785">
        <f t="shared" si="0"/>
        <v>7461</v>
      </c>
      <c r="H50" s="786">
        <f t="shared" si="1"/>
        <v>7046.5</v>
      </c>
    </row>
    <row r="51" spans="1:8" ht="27.75" customHeight="1">
      <c r="A51" s="782" t="s">
        <v>2086</v>
      </c>
      <c r="B51" s="781" t="s">
        <v>2087</v>
      </c>
      <c r="C51" s="781" t="s">
        <v>2088</v>
      </c>
      <c r="D51" s="781">
        <v>2</v>
      </c>
      <c r="E51" s="783" t="s">
        <v>2083</v>
      </c>
      <c r="F51" s="787">
        <v>8140</v>
      </c>
      <c r="G51" s="785">
        <f t="shared" si="0"/>
        <v>7326</v>
      </c>
      <c r="H51" s="786">
        <f t="shared" si="1"/>
        <v>6919</v>
      </c>
    </row>
    <row r="52" spans="1:8" ht="27.75" customHeight="1">
      <c r="A52" s="782" t="s">
        <v>2089</v>
      </c>
      <c r="B52" s="781" t="s">
        <v>2087</v>
      </c>
      <c r="C52" s="781" t="s">
        <v>2088</v>
      </c>
      <c r="D52" s="781">
        <v>2</v>
      </c>
      <c r="E52" s="783" t="s">
        <v>2085</v>
      </c>
      <c r="F52" s="787">
        <v>10130</v>
      </c>
      <c r="G52" s="785">
        <f t="shared" si="0"/>
        <v>9117</v>
      </c>
      <c r="H52" s="786">
        <f t="shared" si="1"/>
        <v>8610.5</v>
      </c>
    </row>
    <row r="53" spans="1:8" ht="27.75" customHeight="1">
      <c r="A53" s="782" t="s">
        <v>2090</v>
      </c>
      <c r="B53" s="781" t="s">
        <v>2091</v>
      </c>
      <c r="C53" s="781"/>
      <c r="D53" s="781">
        <v>15</v>
      </c>
      <c r="E53" s="783" t="s">
        <v>2092</v>
      </c>
      <c r="F53" s="787">
        <v>7670</v>
      </c>
      <c r="G53" s="785">
        <f t="shared" si="0"/>
        <v>6903</v>
      </c>
      <c r="H53" s="786">
        <f t="shared" si="1"/>
        <v>6519.5</v>
      </c>
    </row>
    <row r="54" spans="1:8" ht="27.75" customHeight="1">
      <c r="A54" s="782" t="s">
        <v>2090</v>
      </c>
      <c r="B54" s="781" t="s">
        <v>2093</v>
      </c>
      <c r="C54" s="781"/>
      <c r="D54" s="781">
        <v>15</v>
      </c>
      <c r="E54" s="783" t="s">
        <v>2094</v>
      </c>
      <c r="F54" s="787">
        <v>9210</v>
      </c>
      <c r="G54" s="785">
        <f t="shared" si="0"/>
        <v>8289</v>
      </c>
      <c r="H54" s="786">
        <f t="shared" si="1"/>
        <v>7828.5</v>
      </c>
    </row>
    <row r="55" spans="1:8" ht="27.75" customHeight="1">
      <c r="A55" s="782" t="s">
        <v>2090</v>
      </c>
      <c r="B55" s="781" t="s">
        <v>2095</v>
      </c>
      <c r="C55" s="781"/>
      <c r="D55" s="781">
        <v>15</v>
      </c>
      <c r="E55" s="783" t="s">
        <v>2096</v>
      </c>
      <c r="F55" s="787">
        <v>6140</v>
      </c>
      <c r="G55" s="785">
        <f t="shared" si="0"/>
        <v>5526</v>
      </c>
      <c r="H55" s="786">
        <f t="shared" si="1"/>
        <v>5219</v>
      </c>
    </row>
    <row r="56" ht="12.75">
      <c r="A56" s="792">
        <v>40623</v>
      </c>
    </row>
  </sheetData>
  <sheetProtection/>
  <mergeCells count="34">
    <mergeCell ref="B42:B43"/>
    <mergeCell ref="C42:C43"/>
    <mergeCell ref="D42:D43"/>
    <mergeCell ref="B44:B45"/>
    <mergeCell ref="C44:C45"/>
    <mergeCell ref="D44:D45"/>
    <mergeCell ref="B38:B39"/>
    <mergeCell ref="C38:C39"/>
    <mergeCell ref="D38:D39"/>
    <mergeCell ref="B40:B41"/>
    <mergeCell ref="C40:C41"/>
    <mergeCell ref="D40:D41"/>
    <mergeCell ref="B31:B33"/>
    <mergeCell ref="C31:C33"/>
    <mergeCell ref="D31:D33"/>
    <mergeCell ref="B34:B36"/>
    <mergeCell ref="C34:C36"/>
    <mergeCell ref="D34:D36"/>
    <mergeCell ref="B25:B27"/>
    <mergeCell ref="C25:C27"/>
    <mergeCell ref="D25:D27"/>
    <mergeCell ref="B28:B30"/>
    <mergeCell ref="C28:C30"/>
    <mergeCell ref="D28:D30"/>
    <mergeCell ref="A6:H6"/>
    <mergeCell ref="A7:H7"/>
    <mergeCell ref="A14:H14"/>
    <mergeCell ref="A20:H20"/>
    <mergeCell ref="G22:G23"/>
    <mergeCell ref="H22:H23"/>
    <mergeCell ref="A22:A23"/>
    <mergeCell ref="D22:D23"/>
    <mergeCell ref="E22:E23"/>
    <mergeCell ref="F22:F23"/>
  </mergeCells>
  <printOptions/>
  <pageMargins left="0.39375" right="0.39375" top="0.19652777777777777" bottom="0.19652777777777777" header="0.5118055555555555" footer="0.5118055555555555"/>
  <pageSetup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27"/>
  <sheetViews>
    <sheetView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4.00390625" style="0" customWidth="1"/>
    <col min="2" max="2" width="28.00390625" style="0" customWidth="1"/>
    <col min="3" max="3" width="16.75390625" style="0" customWidth="1"/>
    <col min="4" max="6" width="7.25390625" style="0" customWidth="1"/>
    <col min="7" max="7" width="13.25390625" style="0" customWidth="1"/>
    <col min="8" max="10" width="9.25390625" style="0" customWidth="1"/>
  </cols>
  <sheetData>
    <row r="1" spans="1:12" s="320" customFormat="1" ht="17.25" customHeight="1">
      <c r="A1"/>
      <c r="B1"/>
      <c r="C1" s="793"/>
      <c r="D1" s="794"/>
      <c r="E1" s="2"/>
      <c r="F1" s="795"/>
      <c r="G1" s="795"/>
      <c r="H1" s="796"/>
      <c r="I1" s="797"/>
      <c r="J1"/>
      <c r="L1"/>
    </row>
    <row r="2" spans="1:12" s="320" customFormat="1" ht="17.25" customHeight="1">
      <c r="A2"/>
      <c r="B2"/>
      <c r="C2" s="793"/>
      <c r="D2" s="798"/>
      <c r="E2"/>
      <c r="F2" s="795"/>
      <c r="G2" s="795"/>
      <c r="H2" s="796"/>
      <c r="I2" s="799"/>
      <c r="J2"/>
      <c r="L2"/>
    </row>
    <row r="3" spans="1:12" s="320" customFormat="1" ht="17.25" customHeight="1">
      <c r="A3"/>
      <c r="B3"/>
      <c r="C3"/>
      <c r="D3" s="794"/>
      <c r="E3" s="800"/>
      <c r="F3"/>
      <c r="G3"/>
      <c r="H3"/>
      <c r="I3" s="801"/>
      <c r="J3"/>
      <c r="L3"/>
    </row>
    <row r="4" spans="1:12" s="320" customFormat="1" ht="19.5" customHeight="1">
      <c r="A4"/>
      <c r="B4"/>
      <c r="C4" s="802"/>
      <c r="D4" s="803"/>
      <c r="E4" s="800"/>
      <c r="F4"/>
      <c r="G4"/>
      <c r="H4" s="804"/>
      <c r="I4" s="801"/>
      <c r="J4"/>
      <c r="L4"/>
    </row>
    <row r="5" spans="1:12" s="320" customFormat="1" ht="12" customHeight="1">
      <c r="A5" s="320" t="s">
        <v>2097</v>
      </c>
      <c r="B5" s="805"/>
      <c r="C5"/>
      <c r="D5"/>
      <c r="E5" s="806"/>
      <c r="F5" s="806"/>
      <c r="G5" s="806"/>
      <c r="H5"/>
      <c r="I5" s="807"/>
      <c r="J5"/>
      <c r="L5"/>
    </row>
    <row r="6" spans="1:12" s="320" customFormat="1" ht="9" customHeight="1">
      <c r="A6" s="808"/>
      <c r="B6" s="808"/>
      <c r="C6" s="808"/>
      <c r="D6" s="808"/>
      <c r="E6" s="808"/>
      <c r="F6" s="808"/>
      <c r="G6" s="808"/>
      <c r="H6" s="808"/>
      <c r="I6" s="808"/>
      <c r="J6" s="808"/>
      <c r="L6"/>
    </row>
    <row r="7" spans="1:12" s="320" customFormat="1" ht="14.25">
      <c r="A7" s="1170" t="s">
        <v>2098</v>
      </c>
      <c r="B7" s="1170"/>
      <c r="C7" s="1170"/>
      <c r="D7" s="1170"/>
      <c r="E7" s="1170"/>
      <c r="F7" s="1170"/>
      <c r="G7" s="1170"/>
      <c r="H7" s="1170"/>
      <c r="I7" s="1170"/>
      <c r="J7" s="1170"/>
      <c r="L7"/>
    </row>
    <row r="8" spans="1:12" s="320" customFormat="1" ht="12.75" customHeight="1">
      <c r="A8" s="809" t="s">
        <v>508</v>
      </c>
      <c r="B8" s="1171" t="s">
        <v>2099</v>
      </c>
      <c r="C8" s="1171"/>
      <c r="D8" s="1172" t="s">
        <v>2100</v>
      </c>
      <c r="E8" s="1172"/>
      <c r="F8" s="1172"/>
      <c r="G8" s="1173" t="s">
        <v>710</v>
      </c>
      <c r="H8" s="1174" t="s">
        <v>1451</v>
      </c>
      <c r="I8" s="1175" t="s">
        <v>1452</v>
      </c>
      <c r="J8" s="1175" t="s">
        <v>1453</v>
      </c>
      <c r="L8"/>
    </row>
    <row r="9" spans="1:12" s="320" customFormat="1" ht="12.75">
      <c r="A9" s="810" t="s">
        <v>2101</v>
      </c>
      <c r="B9" s="1166" t="s">
        <v>2102</v>
      </c>
      <c r="C9" s="1166"/>
      <c r="D9" s="811" t="s">
        <v>2103</v>
      </c>
      <c r="E9" s="812" t="s">
        <v>2104</v>
      </c>
      <c r="F9" s="813" t="s">
        <v>2105</v>
      </c>
      <c r="G9" s="1173"/>
      <c r="H9" s="1174"/>
      <c r="I9" s="1175"/>
      <c r="J9" s="1175"/>
      <c r="L9"/>
    </row>
    <row r="10" spans="1:12" s="320" customFormat="1" ht="12.75" customHeight="1">
      <c r="A10" s="1177">
        <v>1</v>
      </c>
      <c r="B10" s="1178" t="s">
        <v>2106</v>
      </c>
      <c r="C10" s="1178"/>
      <c r="D10" s="815">
        <v>1500</v>
      </c>
      <c r="E10" s="1179">
        <v>2500</v>
      </c>
      <c r="F10" s="816">
        <v>1500</v>
      </c>
      <c r="G10" s="1167"/>
      <c r="H10" s="1168" t="s">
        <v>2107</v>
      </c>
      <c r="I10" s="1169" t="s">
        <v>2107</v>
      </c>
      <c r="J10" s="1169" t="s">
        <v>2107</v>
      </c>
      <c r="L10"/>
    </row>
    <row r="11" spans="1:12" s="320" customFormat="1" ht="12.75" customHeight="1">
      <c r="A11" s="1177"/>
      <c r="B11" s="1181" t="s">
        <v>2108</v>
      </c>
      <c r="C11" s="1181"/>
      <c r="D11" s="815">
        <v>2000</v>
      </c>
      <c r="E11" s="1179"/>
      <c r="F11" s="816">
        <v>2000</v>
      </c>
      <c r="G11" s="1167"/>
      <c r="H11" s="1168"/>
      <c r="I11" s="1168"/>
      <c r="J11" s="1168"/>
      <c r="L11"/>
    </row>
    <row r="12" spans="1:12" s="320" customFormat="1" ht="12.75" customHeight="1">
      <c r="A12" s="1177"/>
      <c r="B12" s="1181" t="s">
        <v>2109</v>
      </c>
      <c r="C12" s="1181"/>
      <c r="D12" s="815">
        <v>2500</v>
      </c>
      <c r="E12" s="1179"/>
      <c r="F12" s="816">
        <v>2500</v>
      </c>
      <c r="G12" s="1167"/>
      <c r="H12" s="1168"/>
      <c r="I12" s="1168"/>
      <c r="J12" s="1168"/>
      <c r="L12"/>
    </row>
    <row r="13" spans="1:12" s="320" customFormat="1" ht="12.75" customHeight="1">
      <c r="A13" s="1177"/>
      <c r="B13" s="1181" t="s">
        <v>2110</v>
      </c>
      <c r="C13" s="1181"/>
      <c r="D13" s="815">
        <v>3000</v>
      </c>
      <c r="E13" s="1179"/>
      <c r="F13" s="816">
        <v>3000</v>
      </c>
      <c r="G13" s="1167"/>
      <c r="H13" s="1168"/>
      <c r="I13" s="1168"/>
      <c r="J13" s="1168"/>
      <c r="L13"/>
    </row>
    <row r="14" spans="1:12" s="320" customFormat="1" ht="12.75" customHeight="1">
      <c r="A14" s="1177"/>
      <c r="B14" s="1182" t="s">
        <v>2111</v>
      </c>
      <c r="C14" s="1182"/>
      <c r="D14" s="817">
        <v>3500</v>
      </c>
      <c r="E14" s="1179"/>
      <c r="F14" s="818">
        <v>3500</v>
      </c>
      <c r="G14" s="1167"/>
      <c r="H14" s="1168"/>
      <c r="I14" s="1169"/>
      <c r="J14" s="1169"/>
      <c r="L14"/>
    </row>
    <row r="15" spans="1:12" s="320" customFormat="1" ht="23.25" customHeight="1">
      <c r="A15" s="819">
        <v>2</v>
      </c>
      <c r="B15" s="1183" t="s">
        <v>2112</v>
      </c>
      <c r="C15" s="1183"/>
      <c r="D15" s="820">
        <v>500</v>
      </c>
      <c r="E15" s="1184">
        <v>500</v>
      </c>
      <c r="F15" s="1185">
        <v>77</v>
      </c>
      <c r="G15" s="1186" t="s">
        <v>2113</v>
      </c>
      <c r="H15" s="822">
        <v>7925</v>
      </c>
      <c r="I15" s="823">
        <f>H15*(1-0.05)</f>
        <v>7528.75</v>
      </c>
      <c r="J15" s="824">
        <f>H15*(1-0.1)</f>
        <v>7132.5</v>
      </c>
      <c r="L15"/>
    </row>
    <row r="16" spans="1:12" s="320" customFormat="1" ht="23.25" customHeight="1">
      <c r="A16" s="825">
        <v>3</v>
      </c>
      <c r="B16" s="1176" t="s">
        <v>2114</v>
      </c>
      <c r="C16" s="1176"/>
      <c r="D16" s="826">
        <v>1000</v>
      </c>
      <c r="E16" s="1184"/>
      <c r="F16" s="1185"/>
      <c r="G16" s="1186"/>
      <c r="H16" s="827" t="s">
        <v>2115</v>
      </c>
      <c r="I16" s="823"/>
      <c r="J16" s="828"/>
      <c r="L16"/>
    </row>
    <row r="17" spans="1:12" s="320" customFormat="1" ht="12.75" customHeight="1">
      <c r="A17" s="825">
        <v>4</v>
      </c>
      <c r="B17" s="1176" t="s">
        <v>2116</v>
      </c>
      <c r="C17" s="1176"/>
      <c r="D17" s="826">
        <v>500</v>
      </c>
      <c r="E17" s="1189">
        <v>500</v>
      </c>
      <c r="F17" s="1190">
        <v>71</v>
      </c>
      <c r="G17" s="1180" t="s">
        <v>2113</v>
      </c>
      <c r="H17" s="822">
        <v>4935</v>
      </c>
      <c r="I17" s="823">
        <f>H17*(1-0.05)</f>
        <v>4688.25</v>
      </c>
      <c r="J17" s="824">
        <f>H17*(1-0.1)</f>
        <v>4441.5</v>
      </c>
      <c r="L17"/>
    </row>
    <row r="18" spans="1:12" s="320" customFormat="1" ht="12.75" customHeight="1">
      <c r="A18" s="825">
        <v>5</v>
      </c>
      <c r="B18" s="1176" t="s">
        <v>2117</v>
      </c>
      <c r="C18" s="1176"/>
      <c r="D18" s="826">
        <v>1000</v>
      </c>
      <c r="E18" s="1189"/>
      <c r="F18" s="1190"/>
      <c r="G18" s="1180"/>
      <c r="H18" s="827" t="s">
        <v>2115</v>
      </c>
      <c r="I18" s="823"/>
      <c r="J18" s="828"/>
      <c r="L18"/>
    </row>
    <row r="19" spans="1:12" s="320" customFormat="1" ht="12.75" customHeight="1">
      <c r="A19" s="1187">
        <v>6</v>
      </c>
      <c r="B19" s="1188" t="s">
        <v>2118</v>
      </c>
      <c r="C19" s="1188"/>
      <c r="D19" s="826">
        <v>500</v>
      </c>
      <c r="E19" s="1189">
        <v>500</v>
      </c>
      <c r="F19" s="1190">
        <v>3</v>
      </c>
      <c r="G19" s="1180" t="s">
        <v>2113</v>
      </c>
      <c r="H19" s="822">
        <v>2990</v>
      </c>
      <c r="I19" s="823">
        <f>H19*(1-0.05)</f>
        <v>2840.5</v>
      </c>
      <c r="J19" s="828">
        <f>H19*(1-0.1)</f>
        <v>2691</v>
      </c>
      <c r="L19"/>
    </row>
    <row r="20" spans="1:12" s="320" customFormat="1" ht="12.75" customHeight="1">
      <c r="A20" s="1187"/>
      <c r="B20" s="1188"/>
      <c r="C20" s="1188"/>
      <c r="D20" s="826">
        <v>1000</v>
      </c>
      <c r="E20" s="1189"/>
      <c r="F20" s="1190"/>
      <c r="G20" s="1180"/>
      <c r="H20" s="832" t="s">
        <v>2115</v>
      </c>
      <c r="I20" s="823"/>
      <c r="J20" s="828"/>
      <c r="L20"/>
    </row>
    <row r="21" spans="1:12" s="320" customFormat="1" ht="12.75" customHeight="1">
      <c r="A21" s="833"/>
      <c r="B21" s="1196" t="s">
        <v>2119</v>
      </c>
      <c r="C21" s="1196"/>
      <c r="D21" s="834"/>
      <c r="E21" s="835"/>
      <c r="F21" s="836"/>
      <c r="G21" s="837" t="s">
        <v>2120</v>
      </c>
      <c r="H21" s="838">
        <v>600</v>
      </c>
      <c r="I21" s="828">
        <f aca="true" t="shared" si="0" ref="I21:I65">H21*(1-0.05)</f>
        <v>570</v>
      </c>
      <c r="J21" s="824">
        <f aca="true" t="shared" si="1" ref="J21:J65">H21*(1-0.1)</f>
        <v>540</v>
      </c>
      <c r="L21"/>
    </row>
    <row r="22" spans="1:12" s="320" customFormat="1" ht="12.75">
      <c r="A22" s="839">
        <v>7</v>
      </c>
      <c r="B22" s="840" t="s">
        <v>2121</v>
      </c>
      <c r="C22" s="840" t="s">
        <v>2122</v>
      </c>
      <c r="D22" s="1197">
        <v>1036</v>
      </c>
      <c r="E22" s="1184">
        <v>2082</v>
      </c>
      <c r="F22" s="1191">
        <v>77</v>
      </c>
      <c r="G22" s="1192" t="s">
        <v>2123</v>
      </c>
      <c r="H22" s="838">
        <v>27135</v>
      </c>
      <c r="I22" s="828">
        <f t="shared" si="0"/>
        <v>25778.25</v>
      </c>
      <c r="J22" s="824">
        <f t="shared" si="1"/>
        <v>24421.5</v>
      </c>
      <c r="L22"/>
    </row>
    <row r="23" spans="1:12" s="320" customFormat="1" ht="12.75">
      <c r="A23" s="825">
        <v>8</v>
      </c>
      <c r="B23" s="842" t="s">
        <v>2124</v>
      </c>
      <c r="C23" s="842" t="s">
        <v>2125</v>
      </c>
      <c r="D23" s="1197"/>
      <c r="E23" s="1184"/>
      <c r="F23" s="1191"/>
      <c r="G23" s="1192"/>
      <c r="H23" s="838">
        <v>28780</v>
      </c>
      <c r="I23" s="828">
        <f t="shared" si="0"/>
        <v>27341</v>
      </c>
      <c r="J23" s="824">
        <f t="shared" si="1"/>
        <v>25902</v>
      </c>
      <c r="L23"/>
    </row>
    <row r="24" spans="1:12" s="320" customFormat="1" ht="12.75">
      <c r="A24" s="825">
        <v>9</v>
      </c>
      <c r="B24" s="842" t="s">
        <v>2126</v>
      </c>
      <c r="C24" s="842" t="s">
        <v>2127</v>
      </c>
      <c r="D24" s="1197"/>
      <c r="E24" s="1184"/>
      <c r="F24" s="1190">
        <v>95</v>
      </c>
      <c r="G24" s="1193" t="s">
        <v>2128</v>
      </c>
      <c r="H24" s="838">
        <v>42595</v>
      </c>
      <c r="I24" s="828">
        <f t="shared" si="0"/>
        <v>40465.25</v>
      </c>
      <c r="J24" s="824">
        <f t="shared" si="1"/>
        <v>38335.5</v>
      </c>
      <c r="L24"/>
    </row>
    <row r="25" spans="1:12" s="320" customFormat="1" ht="12.75">
      <c r="A25" s="825">
        <v>10</v>
      </c>
      <c r="B25" s="842" t="s">
        <v>2129</v>
      </c>
      <c r="C25" s="842" t="s">
        <v>2130</v>
      </c>
      <c r="D25" s="1197"/>
      <c r="E25" s="1184"/>
      <c r="F25" s="1190"/>
      <c r="G25" s="1193"/>
      <c r="H25" s="838">
        <v>35885</v>
      </c>
      <c r="I25" s="828">
        <f t="shared" si="0"/>
        <v>34090.75</v>
      </c>
      <c r="J25" s="824">
        <f t="shared" si="1"/>
        <v>32296.5</v>
      </c>
      <c r="L25"/>
    </row>
    <row r="26" spans="1:12" s="320" customFormat="1" ht="12.75">
      <c r="A26" s="825">
        <v>11</v>
      </c>
      <c r="B26" s="842" t="s">
        <v>2131</v>
      </c>
      <c r="C26" s="842" t="s">
        <v>2132</v>
      </c>
      <c r="D26" s="1197"/>
      <c r="E26" s="1184"/>
      <c r="F26" s="1190"/>
      <c r="G26" s="1193"/>
      <c r="H26" s="838">
        <v>32400</v>
      </c>
      <c r="I26" s="828">
        <f t="shared" si="0"/>
        <v>30780</v>
      </c>
      <c r="J26" s="824">
        <f t="shared" si="1"/>
        <v>29160</v>
      </c>
      <c r="L26"/>
    </row>
    <row r="27" spans="1:12" s="320" customFormat="1" ht="12.75">
      <c r="A27" s="825">
        <v>12</v>
      </c>
      <c r="B27" s="842" t="s">
        <v>2133</v>
      </c>
      <c r="C27" s="842" t="s">
        <v>2134</v>
      </c>
      <c r="D27" s="1197"/>
      <c r="E27" s="1184"/>
      <c r="F27" s="1190"/>
      <c r="G27" s="1193"/>
      <c r="H27" s="838">
        <v>34045</v>
      </c>
      <c r="I27" s="828">
        <f t="shared" si="0"/>
        <v>32342.75</v>
      </c>
      <c r="J27" s="824">
        <f t="shared" si="1"/>
        <v>30640.5</v>
      </c>
      <c r="L27"/>
    </row>
    <row r="28" spans="1:12" s="320" customFormat="1" ht="12.75">
      <c r="A28" s="825">
        <v>13</v>
      </c>
      <c r="B28" s="842" t="s">
        <v>2135</v>
      </c>
      <c r="C28" s="842" t="s">
        <v>2136</v>
      </c>
      <c r="D28" s="1197"/>
      <c r="E28" s="1184"/>
      <c r="F28" s="1190"/>
      <c r="G28" s="1193"/>
      <c r="H28" s="838">
        <v>60850</v>
      </c>
      <c r="I28" s="828">
        <f t="shared" si="0"/>
        <v>57807.5</v>
      </c>
      <c r="J28" s="824">
        <f t="shared" si="1"/>
        <v>54765</v>
      </c>
      <c r="L28"/>
    </row>
    <row r="29" spans="1:12" s="320" customFormat="1" ht="12.75">
      <c r="A29" s="825">
        <v>14</v>
      </c>
      <c r="B29" s="842" t="s">
        <v>2137</v>
      </c>
      <c r="C29" s="842" t="s">
        <v>2138</v>
      </c>
      <c r="D29" s="1197"/>
      <c r="E29" s="1184"/>
      <c r="F29" s="1190"/>
      <c r="G29" s="1193"/>
      <c r="H29" s="838">
        <v>40130</v>
      </c>
      <c r="I29" s="828">
        <f t="shared" si="0"/>
        <v>38123.5</v>
      </c>
      <c r="J29" s="824">
        <f t="shared" si="1"/>
        <v>36117</v>
      </c>
      <c r="L29"/>
    </row>
    <row r="30" spans="1:12" s="320" customFormat="1" ht="12.75">
      <c r="A30" s="825">
        <v>15</v>
      </c>
      <c r="B30" s="842" t="s">
        <v>2139</v>
      </c>
      <c r="C30" s="842" t="s">
        <v>2140</v>
      </c>
      <c r="D30" s="1197"/>
      <c r="E30" s="1184"/>
      <c r="F30" s="1190"/>
      <c r="G30" s="1193"/>
      <c r="H30" s="838">
        <v>44240</v>
      </c>
      <c r="I30" s="828">
        <f t="shared" si="0"/>
        <v>42028</v>
      </c>
      <c r="J30" s="824">
        <f t="shared" si="1"/>
        <v>39816</v>
      </c>
      <c r="L30"/>
    </row>
    <row r="31" spans="1:12" s="320" customFormat="1" ht="12.75">
      <c r="A31" s="825">
        <v>16</v>
      </c>
      <c r="B31" s="842" t="s">
        <v>2141</v>
      </c>
      <c r="C31" s="842" t="s">
        <v>2142</v>
      </c>
      <c r="D31" s="1197"/>
      <c r="E31" s="1184"/>
      <c r="F31" s="1190"/>
      <c r="G31" s="1193"/>
      <c r="H31" s="838">
        <v>47530</v>
      </c>
      <c r="I31" s="828">
        <f t="shared" si="0"/>
        <v>45153.5</v>
      </c>
      <c r="J31" s="824">
        <f t="shared" si="1"/>
        <v>42777</v>
      </c>
      <c r="L31"/>
    </row>
    <row r="32" spans="1:12" s="320" customFormat="1" ht="12.75">
      <c r="A32" s="825">
        <v>17</v>
      </c>
      <c r="B32" s="842" t="s">
        <v>2143</v>
      </c>
      <c r="C32" s="842" t="s">
        <v>2144</v>
      </c>
      <c r="D32" s="1197"/>
      <c r="E32" s="1184"/>
      <c r="F32" s="1190"/>
      <c r="G32" s="1193"/>
      <c r="H32" s="838">
        <v>34045</v>
      </c>
      <c r="I32" s="828">
        <f t="shared" si="0"/>
        <v>32342.75</v>
      </c>
      <c r="J32" s="824">
        <f t="shared" si="1"/>
        <v>30640.5</v>
      </c>
      <c r="L32"/>
    </row>
    <row r="33" spans="1:12" s="320" customFormat="1" ht="12.75">
      <c r="A33" s="825">
        <v>18</v>
      </c>
      <c r="B33" s="842" t="s">
        <v>2145</v>
      </c>
      <c r="C33" s="842" t="s">
        <v>2146</v>
      </c>
      <c r="D33" s="1197"/>
      <c r="E33" s="1184"/>
      <c r="F33" s="1190"/>
      <c r="G33" s="1193"/>
      <c r="H33" s="838">
        <v>35690</v>
      </c>
      <c r="I33" s="828">
        <f t="shared" si="0"/>
        <v>33905.5</v>
      </c>
      <c r="J33" s="824">
        <f t="shared" si="1"/>
        <v>32121</v>
      </c>
      <c r="L33"/>
    </row>
    <row r="34" spans="1:12" s="320" customFormat="1" ht="12.75">
      <c r="A34" s="825">
        <v>19</v>
      </c>
      <c r="B34" s="842" t="s">
        <v>2147</v>
      </c>
      <c r="C34" s="842" t="s">
        <v>2148</v>
      </c>
      <c r="D34" s="1197"/>
      <c r="E34" s="1184"/>
      <c r="F34" s="1190"/>
      <c r="G34" s="1193" t="s">
        <v>2149</v>
      </c>
      <c r="H34" s="838">
        <v>58220</v>
      </c>
      <c r="I34" s="828">
        <f t="shared" si="0"/>
        <v>55309</v>
      </c>
      <c r="J34" s="824">
        <f t="shared" si="1"/>
        <v>52398</v>
      </c>
      <c r="L34"/>
    </row>
    <row r="35" spans="1:12" s="320" customFormat="1" ht="12.75">
      <c r="A35" s="825">
        <v>20</v>
      </c>
      <c r="B35" s="842" t="s">
        <v>2150</v>
      </c>
      <c r="C35" s="842" t="s">
        <v>2151</v>
      </c>
      <c r="D35" s="1197"/>
      <c r="E35" s="1184"/>
      <c r="F35" s="1190"/>
      <c r="G35" s="1193"/>
      <c r="H35" s="838">
        <v>61505</v>
      </c>
      <c r="I35" s="828">
        <f t="shared" si="0"/>
        <v>58429.75</v>
      </c>
      <c r="J35" s="824">
        <f t="shared" si="1"/>
        <v>55354.5</v>
      </c>
      <c r="L35"/>
    </row>
    <row r="36" spans="1:12" s="320" customFormat="1" ht="12.75">
      <c r="A36" s="825">
        <v>21</v>
      </c>
      <c r="B36" s="842" t="s">
        <v>2152</v>
      </c>
      <c r="C36" s="842" t="s">
        <v>2153</v>
      </c>
      <c r="D36" s="1197"/>
      <c r="E36" s="1184"/>
      <c r="F36" s="1190"/>
      <c r="G36" s="1193"/>
      <c r="H36" s="838">
        <v>48020</v>
      </c>
      <c r="I36" s="828">
        <f t="shared" si="0"/>
        <v>45619</v>
      </c>
      <c r="J36" s="824">
        <f t="shared" si="1"/>
        <v>43218</v>
      </c>
      <c r="L36"/>
    </row>
    <row r="37" spans="1:12" s="320" customFormat="1" ht="12.75">
      <c r="A37" s="825">
        <v>22</v>
      </c>
      <c r="B37" s="842" t="s">
        <v>2154</v>
      </c>
      <c r="C37" s="842" t="s">
        <v>2155</v>
      </c>
      <c r="D37" s="1197"/>
      <c r="E37" s="1184"/>
      <c r="F37" s="1190"/>
      <c r="G37" s="1193"/>
      <c r="H37" s="838">
        <v>49665</v>
      </c>
      <c r="I37" s="828">
        <f t="shared" si="0"/>
        <v>47181.75</v>
      </c>
      <c r="J37" s="824">
        <f t="shared" si="1"/>
        <v>44698.5</v>
      </c>
      <c r="L37"/>
    </row>
    <row r="38" spans="1:12" s="320" customFormat="1" ht="12.75">
      <c r="A38" s="825">
        <v>23</v>
      </c>
      <c r="B38" s="842" t="s">
        <v>2156</v>
      </c>
      <c r="C38" s="842" t="s">
        <v>2157</v>
      </c>
      <c r="D38" s="1197"/>
      <c r="E38" s="1184"/>
      <c r="F38" s="1190"/>
      <c r="G38" s="1193"/>
      <c r="H38" s="838">
        <v>59860</v>
      </c>
      <c r="I38" s="828">
        <f t="shared" si="0"/>
        <v>56867</v>
      </c>
      <c r="J38" s="824">
        <f t="shared" si="1"/>
        <v>53874</v>
      </c>
      <c r="L38"/>
    </row>
    <row r="39" spans="1:12" s="320" customFormat="1" ht="12.75">
      <c r="A39" s="825">
        <v>24</v>
      </c>
      <c r="B39" s="842" t="s">
        <v>2158</v>
      </c>
      <c r="C39" s="842" t="s">
        <v>2159</v>
      </c>
      <c r="D39" s="1197"/>
      <c r="E39" s="1184"/>
      <c r="F39" s="1190"/>
      <c r="G39" s="1193"/>
      <c r="H39" s="838">
        <v>63150</v>
      </c>
      <c r="I39" s="828">
        <f t="shared" si="0"/>
        <v>59992.5</v>
      </c>
      <c r="J39" s="824">
        <f t="shared" si="1"/>
        <v>56835</v>
      </c>
      <c r="L39"/>
    </row>
    <row r="40" spans="1:12" s="320" customFormat="1" ht="12.75">
      <c r="A40" s="825">
        <v>25</v>
      </c>
      <c r="B40" s="842" t="s">
        <v>2160</v>
      </c>
      <c r="C40" s="842" t="s">
        <v>2161</v>
      </c>
      <c r="D40" s="1197"/>
      <c r="E40" s="1184"/>
      <c r="F40" s="1190"/>
      <c r="G40" s="1193"/>
      <c r="H40" s="838">
        <v>49665</v>
      </c>
      <c r="I40" s="828">
        <f t="shared" si="0"/>
        <v>47181.75</v>
      </c>
      <c r="J40" s="824">
        <f t="shared" si="1"/>
        <v>44698.5</v>
      </c>
      <c r="L40"/>
    </row>
    <row r="41" spans="1:12" s="320" customFormat="1" ht="12.75">
      <c r="A41" s="844">
        <v>26</v>
      </c>
      <c r="B41" s="842" t="s">
        <v>2162</v>
      </c>
      <c r="C41" s="842" t="s">
        <v>2163</v>
      </c>
      <c r="D41" s="1197"/>
      <c r="E41" s="1184"/>
      <c r="F41" s="1190"/>
      <c r="G41" s="1193"/>
      <c r="H41" s="845">
        <v>51310</v>
      </c>
      <c r="I41" s="828">
        <f t="shared" si="0"/>
        <v>48744.5</v>
      </c>
      <c r="J41" s="824">
        <f t="shared" si="1"/>
        <v>46179</v>
      </c>
      <c r="L41"/>
    </row>
    <row r="42" spans="1:12" s="320" customFormat="1" ht="12.75">
      <c r="A42" s="839">
        <v>28</v>
      </c>
      <c r="B42" s="846" t="s">
        <v>2164</v>
      </c>
      <c r="C42" s="847" t="s">
        <v>2165</v>
      </c>
      <c r="D42" s="1197">
        <v>536</v>
      </c>
      <c r="E42" s="1184">
        <v>536</v>
      </c>
      <c r="F42" s="848">
        <v>80</v>
      </c>
      <c r="G42" s="849"/>
      <c r="H42" s="838">
        <v>8880</v>
      </c>
      <c r="I42" s="828">
        <f t="shared" si="0"/>
        <v>8436</v>
      </c>
      <c r="J42" s="824">
        <f t="shared" si="1"/>
        <v>7992</v>
      </c>
      <c r="L42"/>
    </row>
    <row r="43" spans="1:12" s="320" customFormat="1" ht="12.75">
      <c r="A43" s="825">
        <v>29</v>
      </c>
      <c r="B43" s="850"/>
      <c r="C43" s="851" t="s">
        <v>2166</v>
      </c>
      <c r="D43" s="1197"/>
      <c r="E43" s="1184"/>
      <c r="F43" s="852">
        <v>95</v>
      </c>
      <c r="G43" s="853" t="s">
        <v>2167</v>
      </c>
      <c r="H43" s="838">
        <v>9870</v>
      </c>
      <c r="I43" s="828">
        <f t="shared" si="0"/>
        <v>9376.5</v>
      </c>
      <c r="J43" s="824">
        <f t="shared" si="1"/>
        <v>8883</v>
      </c>
      <c r="L43"/>
    </row>
    <row r="44" spans="1:12" s="320" customFormat="1" ht="12.75">
      <c r="A44" s="825">
        <v>30</v>
      </c>
      <c r="B44" s="850"/>
      <c r="C44" s="851" t="s">
        <v>2168</v>
      </c>
      <c r="D44" s="1198">
        <v>536</v>
      </c>
      <c r="E44" s="1189">
        <v>1036</v>
      </c>
      <c r="F44" s="852">
        <v>80</v>
      </c>
      <c r="G44" s="853"/>
      <c r="H44" s="838">
        <v>16200</v>
      </c>
      <c r="I44" s="828">
        <f t="shared" si="0"/>
        <v>15390</v>
      </c>
      <c r="J44" s="824">
        <f t="shared" si="1"/>
        <v>14580</v>
      </c>
      <c r="L44"/>
    </row>
    <row r="45" spans="1:12" s="320" customFormat="1" ht="12.75" customHeight="1">
      <c r="A45" s="825">
        <v>31</v>
      </c>
      <c r="B45" s="850"/>
      <c r="C45" s="851" t="s">
        <v>2169</v>
      </c>
      <c r="D45" s="1198"/>
      <c r="E45" s="1189"/>
      <c r="F45" s="852">
        <v>95</v>
      </c>
      <c r="G45" s="853" t="s">
        <v>2167</v>
      </c>
      <c r="H45" s="838">
        <v>18175</v>
      </c>
      <c r="I45" s="828">
        <f t="shared" si="0"/>
        <v>17266.25</v>
      </c>
      <c r="J45" s="824">
        <f t="shared" si="1"/>
        <v>16357.5</v>
      </c>
      <c r="L45"/>
    </row>
    <row r="46" spans="1:12" s="320" customFormat="1" ht="12.75">
      <c r="A46" s="825">
        <v>32</v>
      </c>
      <c r="B46" s="850"/>
      <c r="C46" s="851" t="s">
        <v>2170</v>
      </c>
      <c r="D46" s="1194">
        <v>1036</v>
      </c>
      <c r="E46" s="1195">
        <v>1036</v>
      </c>
      <c r="F46" s="852">
        <v>80</v>
      </c>
      <c r="G46" s="853"/>
      <c r="H46" s="838">
        <v>26480</v>
      </c>
      <c r="I46" s="828">
        <f t="shared" si="0"/>
        <v>25156</v>
      </c>
      <c r="J46" s="824">
        <f t="shared" si="1"/>
        <v>23832</v>
      </c>
      <c r="L46"/>
    </row>
    <row r="47" spans="1:12" s="320" customFormat="1" ht="12.75">
      <c r="A47" s="855">
        <v>33</v>
      </c>
      <c r="B47" s="856"/>
      <c r="C47" s="857" t="s">
        <v>2171</v>
      </c>
      <c r="D47" s="1194"/>
      <c r="E47" s="1195"/>
      <c r="F47" s="858">
        <v>95</v>
      </c>
      <c r="G47" s="859" t="s">
        <v>2167</v>
      </c>
      <c r="H47" s="860">
        <v>30425</v>
      </c>
      <c r="I47" s="828">
        <f t="shared" si="0"/>
        <v>28903.75</v>
      </c>
      <c r="J47" s="824">
        <f t="shared" si="1"/>
        <v>27382.5</v>
      </c>
      <c r="L47"/>
    </row>
    <row r="48" spans="1:12" s="320" customFormat="1" ht="12.75" customHeight="1">
      <c r="A48" s="839">
        <v>34</v>
      </c>
      <c r="B48" s="1201" t="s">
        <v>2172</v>
      </c>
      <c r="C48" s="1201"/>
      <c r="D48" s="1202" t="s">
        <v>2173</v>
      </c>
      <c r="E48" s="1202"/>
      <c r="F48" s="816">
        <v>80</v>
      </c>
      <c r="G48" s="861" t="s">
        <v>2174</v>
      </c>
      <c r="H48" s="862">
        <v>31675</v>
      </c>
      <c r="I48" s="828">
        <f t="shared" si="0"/>
        <v>30091.25</v>
      </c>
      <c r="J48" s="824">
        <f t="shared" si="1"/>
        <v>28507.5</v>
      </c>
      <c r="L48"/>
    </row>
    <row r="49" spans="1:12" s="320" customFormat="1" ht="12.75" customHeight="1">
      <c r="A49" s="819">
        <v>35</v>
      </c>
      <c r="B49" s="1199" t="s">
        <v>2175</v>
      </c>
      <c r="C49" s="1199"/>
      <c r="D49" s="1202"/>
      <c r="E49" s="1202"/>
      <c r="F49" s="863">
        <v>95</v>
      </c>
      <c r="G49" s="843" t="s">
        <v>2174</v>
      </c>
      <c r="H49" s="838">
        <v>35620</v>
      </c>
      <c r="I49" s="828">
        <f t="shared" si="0"/>
        <v>33839</v>
      </c>
      <c r="J49" s="824">
        <f t="shared" si="1"/>
        <v>32058</v>
      </c>
      <c r="L49"/>
    </row>
    <row r="50" spans="1:12" s="320" customFormat="1" ht="12.75" customHeight="1">
      <c r="A50" s="819">
        <v>36</v>
      </c>
      <c r="B50" s="1200" t="s">
        <v>2176</v>
      </c>
      <c r="C50" s="1200"/>
      <c r="D50" s="1202"/>
      <c r="E50" s="1202"/>
      <c r="F50" s="858">
        <v>80</v>
      </c>
      <c r="G50" s="843" t="s">
        <v>2174</v>
      </c>
      <c r="H50" s="838">
        <v>36430</v>
      </c>
      <c r="I50" s="828">
        <f t="shared" si="0"/>
        <v>34608.5</v>
      </c>
      <c r="J50" s="824">
        <f t="shared" si="1"/>
        <v>32787</v>
      </c>
      <c r="L50"/>
    </row>
    <row r="51" spans="1:12" s="320" customFormat="1" ht="12.75" customHeight="1">
      <c r="A51" s="819">
        <v>37</v>
      </c>
      <c r="B51" s="1199" t="s">
        <v>2172</v>
      </c>
      <c r="C51" s="1199"/>
      <c r="D51" s="1194" t="s">
        <v>2177</v>
      </c>
      <c r="E51" s="1194"/>
      <c r="F51" s="863">
        <v>80</v>
      </c>
      <c r="G51" s="843" t="s">
        <v>2174</v>
      </c>
      <c r="H51" s="838">
        <v>37335</v>
      </c>
      <c r="I51" s="828">
        <f t="shared" si="0"/>
        <v>35468.25</v>
      </c>
      <c r="J51" s="824">
        <f t="shared" si="1"/>
        <v>33601.5</v>
      </c>
      <c r="L51"/>
    </row>
    <row r="52" spans="1:12" s="320" customFormat="1" ht="12.75" customHeight="1">
      <c r="A52" s="819">
        <v>38</v>
      </c>
      <c r="B52" s="1199" t="s">
        <v>2175</v>
      </c>
      <c r="C52" s="1199"/>
      <c r="D52" s="1194"/>
      <c r="E52" s="1194"/>
      <c r="F52" s="863">
        <v>95</v>
      </c>
      <c r="G52" s="843" t="s">
        <v>2174</v>
      </c>
      <c r="H52" s="838">
        <v>41280</v>
      </c>
      <c r="I52" s="828">
        <f t="shared" si="0"/>
        <v>39216</v>
      </c>
      <c r="J52" s="824">
        <f t="shared" si="1"/>
        <v>37152</v>
      </c>
      <c r="L52"/>
    </row>
    <row r="53" spans="1:12" s="320" customFormat="1" ht="12.75" customHeight="1">
      <c r="A53" s="864">
        <v>39</v>
      </c>
      <c r="B53" s="1200" t="s">
        <v>2176</v>
      </c>
      <c r="C53" s="1200"/>
      <c r="D53" s="1194"/>
      <c r="E53" s="1194"/>
      <c r="F53" s="858">
        <v>80</v>
      </c>
      <c r="G53" s="843" t="s">
        <v>2174</v>
      </c>
      <c r="H53" s="838">
        <v>42925</v>
      </c>
      <c r="I53" s="828">
        <f t="shared" si="0"/>
        <v>40778.75</v>
      </c>
      <c r="J53" s="824">
        <f t="shared" si="1"/>
        <v>38632.5</v>
      </c>
      <c r="L53"/>
    </row>
    <row r="54" spans="1:12" s="320" customFormat="1" ht="12.75" customHeight="1">
      <c r="A54" s="839">
        <v>40</v>
      </c>
      <c r="B54" s="865" t="s">
        <v>2178</v>
      </c>
      <c r="C54" s="866" t="s">
        <v>2179</v>
      </c>
      <c r="D54" s="1203">
        <v>536</v>
      </c>
      <c r="E54" s="1179">
        <v>726</v>
      </c>
      <c r="F54" s="1169">
        <v>1005</v>
      </c>
      <c r="G54" s="867" t="s">
        <v>2180</v>
      </c>
      <c r="H54" s="838">
        <v>14970</v>
      </c>
      <c r="I54" s="828">
        <f t="shared" si="0"/>
        <v>14221.5</v>
      </c>
      <c r="J54" s="824">
        <f t="shared" si="1"/>
        <v>13473</v>
      </c>
      <c r="L54"/>
    </row>
    <row r="55" spans="1:12" s="320" customFormat="1" ht="12.75" customHeight="1">
      <c r="A55" s="819">
        <v>41</v>
      </c>
      <c r="B55" s="868" t="s">
        <v>2181</v>
      </c>
      <c r="C55" s="869" t="s">
        <v>2182</v>
      </c>
      <c r="D55" s="1203"/>
      <c r="E55" s="1179"/>
      <c r="F55" s="1169"/>
      <c r="G55" s="870" t="s">
        <v>2183</v>
      </c>
      <c r="H55" s="838">
        <v>15955</v>
      </c>
      <c r="I55" s="828">
        <f t="shared" si="0"/>
        <v>15157.25</v>
      </c>
      <c r="J55" s="824">
        <f t="shared" si="1"/>
        <v>14359.5</v>
      </c>
      <c r="L55"/>
    </row>
    <row r="56" spans="1:12" s="320" customFormat="1" ht="12.75" customHeight="1">
      <c r="A56" s="819">
        <v>42</v>
      </c>
      <c r="B56" s="871" t="s">
        <v>2178</v>
      </c>
      <c r="C56" s="872" t="s">
        <v>2184</v>
      </c>
      <c r="D56" s="1203">
        <v>536</v>
      </c>
      <c r="E56" s="1179">
        <v>1226</v>
      </c>
      <c r="F56" s="1169">
        <v>1005</v>
      </c>
      <c r="G56" s="867" t="s">
        <v>2180</v>
      </c>
      <c r="H56" s="838">
        <v>22205</v>
      </c>
      <c r="I56" s="828">
        <f t="shared" si="0"/>
        <v>21094.75</v>
      </c>
      <c r="J56" s="824">
        <f t="shared" si="1"/>
        <v>19984.5</v>
      </c>
      <c r="L56"/>
    </row>
    <row r="57" spans="1:12" s="320" customFormat="1" ht="12.75" customHeight="1">
      <c r="A57" s="819">
        <v>43</v>
      </c>
      <c r="B57" s="868" t="s">
        <v>2185</v>
      </c>
      <c r="C57" s="869" t="s">
        <v>2186</v>
      </c>
      <c r="D57" s="1203"/>
      <c r="E57" s="1179"/>
      <c r="F57" s="1169"/>
      <c r="G57" s="870" t="s">
        <v>2183</v>
      </c>
      <c r="H57" s="838">
        <v>24175</v>
      </c>
      <c r="I57" s="828">
        <f t="shared" si="0"/>
        <v>22966.25</v>
      </c>
      <c r="J57" s="824">
        <f t="shared" si="1"/>
        <v>21757.5</v>
      </c>
      <c r="L57"/>
    </row>
    <row r="58" spans="1:12" s="320" customFormat="1" ht="12.75" customHeight="1">
      <c r="A58" s="819">
        <v>44</v>
      </c>
      <c r="B58" s="871" t="s">
        <v>2178</v>
      </c>
      <c r="C58" s="872" t="s">
        <v>2187</v>
      </c>
      <c r="D58" s="1203">
        <v>1036</v>
      </c>
      <c r="E58" s="1179">
        <v>1226</v>
      </c>
      <c r="F58" s="1169">
        <v>1005</v>
      </c>
      <c r="G58" s="867" t="s">
        <v>2180</v>
      </c>
      <c r="H58" s="838">
        <v>36380</v>
      </c>
      <c r="I58" s="828">
        <f t="shared" si="0"/>
        <v>34561</v>
      </c>
      <c r="J58" s="824">
        <f t="shared" si="1"/>
        <v>32742</v>
      </c>
      <c r="L58"/>
    </row>
    <row r="59" spans="1:12" s="320" customFormat="1" ht="12.75" customHeight="1">
      <c r="A59" s="864">
        <v>45</v>
      </c>
      <c r="B59" s="873" t="s">
        <v>2188</v>
      </c>
      <c r="C59" s="874" t="s">
        <v>2189</v>
      </c>
      <c r="D59" s="1203"/>
      <c r="E59" s="1179"/>
      <c r="F59" s="1169"/>
      <c r="G59" s="875" t="s">
        <v>2183</v>
      </c>
      <c r="H59" s="838">
        <v>40325</v>
      </c>
      <c r="I59" s="828">
        <f t="shared" si="0"/>
        <v>38308.75</v>
      </c>
      <c r="J59" s="824">
        <f t="shared" si="1"/>
        <v>36292.5</v>
      </c>
      <c r="L59"/>
    </row>
    <row r="60" spans="1:12" s="320" customFormat="1" ht="12.75" customHeight="1">
      <c r="A60" s="876">
        <v>46</v>
      </c>
      <c r="B60" s="1204" t="s">
        <v>2190</v>
      </c>
      <c r="C60" s="877" t="s">
        <v>2191</v>
      </c>
      <c r="D60" s="1197">
        <v>536</v>
      </c>
      <c r="E60" s="1184">
        <v>726</v>
      </c>
      <c r="F60" s="1169">
        <v>320</v>
      </c>
      <c r="G60" s="878" t="s">
        <v>2192</v>
      </c>
      <c r="H60" s="838">
        <v>15955</v>
      </c>
      <c r="I60" s="828">
        <f t="shared" si="0"/>
        <v>15157.25</v>
      </c>
      <c r="J60" s="824">
        <f t="shared" si="1"/>
        <v>14359.5</v>
      </c>
      <c r="L60"/>
    </row>
    <row r="61" spans="1:12" s="320" customFormat="1" ht="12.75">
      <c r="A61" s="876">
        <v>47</v>
      </c>
      <c r="B61" s="1204"/>
      <c r="C61" s="877" t="s">
        <v>2193</v>
      </c>
      <c r="D61" s="1197"/>
      <c r="E61" s="1184"/>
      <c r="F61" s="1169"/>
      <c r="G61" s="861" t="s">
        <v>2194</v>
      </c>
      <c r="H61" s="838">
        <v>16940</v>
      </c>
      <c r="I61" s="828">
        <f t="shared" si="0"/>
        <v>16093</v>
      </c>
      <c r="J61" s="824">
        <f t="shared" si="1"/>
        <v>15246</v>
      </c>
      <c r="L61"/>
    </row>
    <row r="62" spans="1:12" s="320" customFormat="1" ht="12.75">
      <c r="A62" s="876">
        <v>48</v>
      </c>
      <c r="B62" s="1204"/>
      <c r="C62" s="877" t="s">
        <v>2195</v>
      </c>
      <c r="D62" s="1198">
        <v>536</v>
      </c>
      <c r="E62" s="1189">
        <v>1226</v>
      </c>
      <c r="F62" s="1169"/>
      <c r="G62" s="879" t="s">
        <v>2196</v>
      </c>
      <c r="H62" s="838">
        <v>23270</v>
      </c>
      <c r="I62" s="828">
        <f t="shared" si="0"/>
        <v>22106.5</v>
      </c>
      <c r="J62" s="824">
        <f t="shared" si="1"/>
        <v>20943</v>
      </c>
      <c r="L62"/>
    </row>
    <row r="63" spans="1:12" s="320" customFormat="1" ht="12.75">
      <c r="A63" s="876">
        <v>49</v>
      </c>
      <c r="B63" s="1204"/>
      <c r="C63" s="877" t="s">
        <v>2197</v>
      </c>
      <c r="D63" s="1198"/>
      <c r="E63" s="1189"/>
      <c r="F63" s="1169"/>
      <c r="G63" s="861" t="s">
        <v>2194</v>
      </c>
      <c r="H63" s="838">
        <v>25245</v>
      </c>
      <c r="I63" s="828">
        <f t="shared" si="0"/>
        <v>23982.75</v>
      </c>
      <c r="J63" s="824">
        <f t="shared" si="1"/>
        <v>22720.5</v>
      </c>
      <c r="L63"/>
    </row>
    <row r="64" spans="1:12" s="320" customFormat="1" ht="12.75">
      <c r="A64" s="876">
        <v>50</v>
      </c>
      <c r="B64" s="1204"/>
      <c r="C64" s="877" t="s">
        <v>2198</v>
      </c>
      <c r="D64" s="1205">
        <v>1036</v>
      </c>
      <c r="E64" s="1195">
        <v>1226</v>
      </c>
      <c r="F64" s="1169"/>
      <c r="G64" s="879" t="s">
        <v>2199</v>
      </c>
      <c r="H64" s="838">
        <v>34240</v>
      </c>
      <c r="I64" s="881">
        <f t="shared" si="0"/>
        <v>32528</v>
      </c>
      <c r="J64" s="824">
        <f t="shared" si="1"/>
        <v>30816</v>
      </c>
      <c r="L64"/>
    </row>
    <row r="65" spans="1:12" s="320" customFormat="1" ht="12.75">
      <c r="A65" s="876">
        <v>51</v>
      </c>
      <c r="B65" s="1204"/>
      <c r="C65" s="882" t="s">
        <v>2200</v>
      </c>
      <c r="D65" s="1205"/>
      <c r="E65" s="1195"/>
      <c r="F65" s="1169"/>
      <c r="G65" s="883" t="s">
        <v>2194</v>
      </c>
      <c r="H65" s="884">
        <v>38185</v>
      </c>
      <c r="I65" s="828">
        <f t="shared" si="0"/>
        <v>36275.75</v>
      </c>
      <c r="J65" s="885">
        <f t="shared" si="1"/>
        <v>34366.5</v>
      </c>
      <c r="L65"/>
    </row>
    <row r="66" spans="1:12" s="320" customFormat="1" ht="12.75" customHeight="1">
      <c r="A66" s="1206" t="s">
        <v>2201</v>
      </c>
      <c r="B66" s="1206"/>
      <c r="C66" s="1206"/>
      <c r="D66" s="1206"/>
      <c r="E66" s="1206"/>
      <c r="F66" s="1206"/>
      <c r="G66" s="1206"/>
      <c r="H66" s="1206"/>
      <c r="I66" s="1206"/>
      <c r="J66" s="1206"/>
      <c r="L66"/>
    </row>
    <row r="67" spans="1:10" ht="12.75" customHeight="1">
      <c r="A67" s="886">
        <v>52</v>
      </c>
      <c r="B67" s="1207" t="s">
        <v>2202</v>
      </c>
      <c r="C67" s="887" t="s">
        <v>2203</v>
      </c>
      <c r="D67" s="1208">
        <v>536</v>
      </c>
      <c r="E67" s="1184">
        <v>800</v>
      </c>
      <c r="F67" s="1168">
        <v>95</v>
      </c>
      <c r="G67" s="878" t="s">
        <v>2192</v>
      </c>
      <c r="H67" s="888">
        <v>25415</v>
      </c>
      <c r="I67" s="828">
        <f aca="true" t="shared" si="2" ref="I67:I83">H67*(1-0.05)</f>
        <v>24144.25</v>
      </c>
      <c r="J67" s="885">
        <f aca="true" t="shared" si="3" ref="J67:J83">H67*(1-0.1)</f>
        <v>22873.5</v>
      </c>
    </row>
    <row r="68" spans="1:10" ht="12.75">
      <c r="A68" s="889">
        <v>53</v>
      </c>
      <c r="B68" s="1207"/>
      <c r="C68" s="890" t="s">
        <v>2204</v>
      </c>
      <c r="D68" s="1208"/>
      <c r="E68" s="1184"/>
      <c r="F68" s="1168"/>
      <c r="G68" s="861" t="s">
        <v>2205</v>
      </c>
      <c r="H68" s="888">
        <v>26375</v>
      </c>
      <c r="I68" s="828">
        <f t="shared" si="2"/>
        <v>25056.25</v>
      </c>
      <c r="J68" s="885">
        <f t="shared" si="3"/>
        <v>23737.5</v>
      </c>
    </row>
    <row r="69" spans="1:10" ht="12.75">
      <c r="A69" s="889">
        <v>54</v>
      </c>
      <c r="B69" s="1207"/>
      <c r="C69" s="890" t="s">
        <v>2206</v>
      </c>
      <c r="D69" s="1208"/>
      <c r="E69" s="1209">
        <v>1300</v>
      </c>
      <c r="F69" s="1168"/>
      <c r="G69" s="879" t="s">
        <v>2196</v>
      </c>
      <c r="H69" s="888">
        <v>32725</v>
      </c>
      <c r="I69" s="828">
        <f t="shared" si="2"/>
        <v>31088.75</v>
      </c>
      <c r="J69" s="885">
        <f t="shared" si="3"/>
        <v>29452.5</v>
      </c>
    </row>
    <row r="70" spans="1:10" ht="12.75">
      <c r="A70" s="891">
        <v>55</v>
      </c>
      <c r="B70" s="1207"/>
      <c r="C70" s="892" t="s">
        <v>2207</v>
      </c>
      <c r="D70" s="1208"/>
      <c r="E70" s="1209"/>
      <c r="F70" s="1168"/>
      <c r="G70" s="879" t="s">
        <v>2205</v>
      </c>
      <c r="H70" s="893">
        <v>34685</v>
      </c>
      <c r="I70" s="881">
        <f t="shared" si="2"/>
        <v>32950.75</v>
      </c>
      <c r="J70" s="894">
        <f t="shared" si="3"/>
        <v>31216.5</v>
      </c>
    </row>
    <row r="71" spans="1:10" ht="12.75">
      <c r="A71" s="886"/>
      <c r="B71" s="895" t="s">
        <v>2208</v>
      </c>
      <c r="C71" s="896" t="s">
        <v>2209</v>
      </c>
      <c r="D71" s="820">
        <v>600</v>
      </c>
      <c r="E71" s="821">
        <v>940</v>
      </c>
      <c r="F71" s="841">
        <v>620</v>
      </c>
      <c r="G71" s="897" t="s">
        <v>2210</v>
      </c>
      <c r="H71" s="893">
        <v>25865</v>
      </c>
      <c r="I71" s="881">
        <f t="shared" si="2"/>
        <v>24571.75</v>
      </c>
      <c r="J71" s="894">
        <f t="shared" si="3"/>
        <v>23278.5</v>
      </c>
    </row>
    <row r="72" spans="1:10" ht="12.75">
      <c r="A72" s="898"/>
      <c r="B72" s="899" t="s">
        <v>2211</v>
      </c>
      <c r="C72" s="900" t="s">
        <v>2209</v>
      </c>
      <c r="D72" s="880">
        <v>600</v>
      </c>
      <c r="E72" s="854">
        <v>940</v>
      </c>
      <c r="F72" s="901">
        <v>990</v>
      </c>
      <c r="G72" s="902"/>
      <c r="H72" s="903">
        <v>29455</v>
      </c>
      <c r="I72" s="828">
        <f t="shared" si="2"/>
        <v>27982.25</v>
      </c>
      <c r="J72" s="885">
        <f t="shared" si="3"/>
        <v>26509.5</v>
      </c>
    </row>
    <row r="73" spans="1:10" ht="12.75" customHeight="1">
      <c r="A73" s="889">
        <v>56</v>
      </c>
      <c r="B73" s="1210" t="s">
        <v>2212</v>
      </c>
      <c r="C73" s="1210"/>
      <c r="D73" s="1211">
        <v>460</v>
      </c>
      <c r="E73" s="1212">
        <v>140</v>
      </c>
      <c r="F73" s="1185">
        <v>620</v>
      </c>
      <c r="G73" s="905" t="s">
        <v>2213</v>
      </c>
      <c r="H73" s="906">
        <v>18690</v>
      </c>
      <c r="I73" s="907">
        <f t="shared" si="2"/>
        <v>17755.5</v>
      </c>
      <c r="J73" s="908">
        <f t="shared" si="3"/>
        <v>16821</v>
      </c>
    </row>
    <row r="74" spans="1:10" ht="12.75" customHeight="1">
      <c r="A74" s="889">
        <v>57</v>
      </c>
      <c r="B74" s="1213" t="s">
        <v>2214</v>
      </c>
      <c r="C74" s="1213"/>
      <c r="D74" s="1211"/>
      <c r="E74" s="1212"/>
      <c r="F74" s="1185"/>
      <c r="G74" s="837" t="s">
        <v>2215</v>
      </c>
      <c r="H74" s="888">
        <v>15250</v>
      </c>
      <c r="I74" s="828">
        <f t="shared" si="2"/>
        <v>14487.5</v>
      </c>
      <c r="J74" s="885">
        <f t="shared" si="3"/>
        <v>13725</v>
      </c>
    </row>
    <row r="75" spans="1:10" ht="12.75" customHeight="1">
      <c r="A75" s="889">
        <v>58</v>
      </c>
      <c r="B75" s="1213" t="s">
        <v>2216</v>
      </c>
      <c r="C75" s="1213"/>
      <c r="D75" s="1211"/>
      <c r="E75" s="904">
        <v>110</v>
      </c>
      <c r="F75" s="1185"/>
      <c r="G75" s="837" t="s">
        <v>2217</v>
      </c>
      <c r="H75" s="888">
        <v>14355</v>
      </c>
      <c r="I75" s="828">
        <f t="shared" si="2"/>
        <v>13637.25</v>
      </c>
      <c r="J75" s="885">
        <f t="shared" si="3"/>
        <v>12919.5</v>
      </c>
    </row>
    <row r="76" spans="1:10" ht="12.75" customHeight="1">
      <c r="A76" s="889">
        <v>59</v>
      </c>
      <c r="B76" s="1213" t="s">
        <v>2218</v>
      </c>
      <c r="C76" s="1213"/>
      <c r="D76" s="1211"/>
      <c r="E76" s="829">
        <v>60</v>
      </c>
      <c r="F76" s="1185"/>
      <c r="G76" s="837" t="s">
        <v>2219</v>
      </c>
      <c r="H76" s="888">
        <v>11960</v>
      </c>
      <c r="I76" s="828">
        <f t="shared" si="2"/>
        <v>11362</v>
      </c>
      <c r="J76" s="885">
        <f t="shared" si="3"/>
        <v>10764</v>
      </c>
    </row>
    <row r="77" spans="1:10" ht="12.75" customHeight="1">
      <c r="A77" s="889">
        <v>60</v>
      </c>
      <c r="B77" s="1213" t="s">
        <v>2220</v>
      </c>
      <c r="C77" s="1213"/>
      <c r="D77" s="826">
        <v>326</v>
      </c>
      <c r="E77" s="829">
        <v>45</v>
      </c>
      <c r="F77" s="830">
        <v>320</v>
      </c>
      <c r="G77" s="837" t="s">
        <v>2219</v>
      </c>
      <c r="H77" s="888">
        <v>4635</v>
      </c>
      <c r="I77" s="828">
        <f t="shared" si="2"/>
        <v>4403.25</v>
      </c>
      <c r="J77" s="885">
        <f t="shared" si="3"/>
        <v>4171.5</v>
      </c>
    </row>
    <row r="78" spans="1:10" ht="12.75" customHeight="1">
      <c r="A78" s="889">
        <v>61</v>
      </c>
      <c r="B78" s="1213" t="s">
        <v>2221</v>
      </c>
      <c r="C78" s="1213"/>
      <c r="D78" s="909">
        <v>460</v>
      </c>
      <c r="E78" s="829">
        <v>60</v>
      </c>
      <c r="F78" s="910">
        <v>620</v>
      </c>
      <c r="G78" s="837" t="s">
        <v>2219</v>
      </c>
      <c r="H78" s="888">
        <v>6280</v>
      </c>
      <c r="I78" s="828">
        <f t="shared" si="2"/>
        <v>5966</v>
      </c>
      <c r="J78" s="885">
        <f t="shared" si="3"/>
        <v>5652</v>
      </c>
    </row>
    <row r="79" spans="1:10" ht="12.75" customHeight="1">
      <c r="A79" s="911">
        <v>62</v>
      </c>
      <c r="B79" s="1214" t="s">
        <v>2222</v>
      </c>
      <c r="C79" s="1214"/>
      <c r="D79" s="880">
        <v>536</v>
      </c>
      <c r="E79" s="854">
        <v>300</v>
      </c>
      <c r="F79" s="901">
        <v>65</v>
      </c>
      <c r="G79" s="912"/>
      <c r="H79" s="888">
        <v>15698</v>
      </c>
      <c r="I79" s="828">
        <f t="shared" si="2"/>
        <v>14913.099999999999</v>
      </c>
      <c r="J79" s="885">
        <f t="shared" si="3"/>
        <v>14128.2</v>
      </c>
    </row>
    <row r="80" spans="1:10" ht="12.75" customHeight="1">
      <c r="A80" s="889">
        <v>63</v>
      </c>
      <c r="B80" s="1215" t="s">
        <v>2223</v>
      </c>
      <c r="C80" s="1215"/>
      <c r="D80" s="1203">
        <v>600</v>
      </c>
      <c r="E80" s="1179">
        <v>700</v>
      </c>
      <c r="F80" s="1169">
        <v>600</v>
      </c>
      <c r="G80" s="837" t="s">
        <v>2224</v>
      </c>
      <c r="H80" s="888">
        <v>67275</v>
      </c>
      <c r="I80" s="828">
        <f t="shared" si="2"/>
        <v>63911.25</v>
      </c>
      <c r="J80" s="885">
        <f t="shared" si="3"/>
        <v>60547.5</v>
      </c>
    </row>
    <row r="81" spans="1:10" ht="12.75" customHeight="1">
      <c r="A81" s="898">
        <v>64</v>
      </c>
      <c r="B81" s="1214" t="s">
        <v>2225</v>
      </c>
      <c r="C81" s="1214"/>
      <c r="D81" s="1203"/>
      <c r="E81" s="1179"/>
      <c r="F81" s="1169"/>
      <c r="G81" s="913" t="s">
        <v>2224</v>
      </c>
      <c r="H81" s="903">
        <v>65035</v>
      </c>
      <c r="I81" s="828">
        <f t="shared" si="2"/>
        <v>61783.25</v>
      </c>
      <c r="J81" s="885">
        <f t="shared" si="3"/>
        <v>58531.5</v>
      </c>
    </row>
    <row r="82" spans="1:10" ht="12.75" customHeight="1">
      <c r="A82" s="889">
        <v>63</v>
      </c>
      <c r="B82" s="1215" t="s">
        <v>2226</v>
      </c>
      <c r="C82" s="1215"/>
      <c r="D82" s="1203">
        <v>600</v>
      </c>
      <c r="E82" s="1179">
        <v>700</v>
      </c>
      <c r="F82" s="1169">
        <v>600</v>
      </c>
      <c r="G82" s="837" t="s">
        <v>2227</v>
      </c>
      <c r="H82" s="888">
        <v>59800</v>
      </c>
      <c r="I82" s="828">
        <f t="shared" si="2"/>
        <v>56810</v>
      </c>
      <c r="J82" s="885">
        <f t="shared" si="3"/>
        <v>53820</v>
      </c>
    </row>
    <row r="83" spans="1:10" ht="12.75" customHeight="1">
      <c r="A83" s="898">
        <v>64</v>
      </c>
      <c r="B83" s="1214" t="s">
        <v>2228</v>
      </c>
      <c r="C83" s="1214"/>
      <c r="D83" s="1203"/>
      <c r="E83" s="1179"/>
      <c r="F83" s="1169"/>
      <c r="G83" s="913" t="s">
        <v>2227</v>
      </c>
      <c r="H83" s="903">
        <v>74005</v>
      </c>
      <c r="I83" s="828">
        <f t="shared" si="2"/>
        <v>70304.75</v>
      </c>
      <c r="J83" s="885">
        <f t="shared" si="3"/>
        <v>66604.5</v>
      </c>
    </row>
    <row r="84" spans="1:10" ht="13.5" customHeight="1">
      <c r="A84" s="1219" t="s">
        <v>2229</v>
      </c>
      <c r="B84" s="1219"/>
      <c r="C84" s="1219"/>
      <c r="D84" s="1219"/>
      <c r="E84" s="1219"/>
      <c r="F84" s="1219"/>
      <c r="G84" s="1219"/>
      <c r="H84" s="1219"/>
      <c r="I84" s="1219"/>
      <c r="J84" s="1219"/>
    </row>
    <row r="85" spans="1:10" ht="13.5" customHeight="1">
      <c r="A85" s="1220" t="s">
        <v>2230</v>
      </c>
      <c r="B85" s="1220"/>
      <c r="C85" s="1220"/>
      <c r="D85" s="1220"/>
      <c r="E85" s="1220"/>
      <c r="F85" s="1220"/>
      <c r="G85" s="1220"/>
      <c r="H85" s="1220"/>
      <c r="I85" s="1220"/>
      <c r="J85" s="1220"/>
    </row>
    <row r="86" spans="1:10" ht="12.75" customHeight="1">
      <c r="A86" s="814">
        <v>65</v>
      </c>
      <c r="B86" s="1221" t="s">
        <v>2231</v>
      </c>
      <c r="C86" s="1221"/>
      <c r="D86" s="914">
        <v>1060</v>
      </c>
      <c r="E86" s="915">
        <v>2074</v>
      </c>
      <c r="F86" s="916">
        <v>165</v>
      </c>
      <c r="G86" s="917" t="s">
        <v>2232</v>
      </c>
      <c r="H86" s="918">
        <v>112125</v>
      </c>
      <c r="I86" s="919">
        <f>H86*(1-0.05)</f>
        <v>106518.75</v>
      </c>
      <c r="J86" s="920">
        <f>H86*(1-0.1)</f>
        <v>100912.5</v>
      </c>
    </row>
    <row r="87" spans="1:10" ht="12.75" customHeight="1">
      <c r="A87" s="921">
        <v>66</v>
      </c>
      <c r="B87" s="1222" t="s">
        <v>2233</v>
      </c>
      <c r="C87" s="1222"/>
      <c r="D87" s="922">
        <v>400</v>
      </c>
      <c r="E87" s="923">
        <v>2500</v>
      </c>
      <c r="F87" s="924">
        <v>100</v>
      </c>
      <c r="G87" s="925" t="s">
        <v>2113</v>
      </c>
      <c r="H87" s="926">
        <v>10465</v>
      </c>
      <c r="I87" s="919">
        <f>H87*(1-0.05)</f>
        <v>9941.75</v>
      </c>
      <c r="J87" s="927">
        <f>H87*(1-0.1)</f>
        <v>9418.5</v>
      </c>
    </row>
    <row r="88" spans="1:10" ht="13.5" customHeight="1">
      <c r="A88" s="1219" t="s">
        <v>2234</v>
      </c>
      <c r="B88" s="1219"/>
      <c r="C88" s="1219"/>
      <c r="D88" s="1219"/>
      <c r="E88" s="1219"/>
      <c r="F88" s="1219"/>
      <c r="G88" s="1219"/>
      <c r="H88" s="1219"/>
      <c r="I88" s="1219"/>
      <c r="J88" s="1219"/>
    </row>
    <row r="89" spans="1:10" ht="13.5" customHeight="1">
      <c r="A89" s="1220" t="s">
        <v>2235</v>
      </c>
      <c r="B89" s="1220"/>
      <c r="C89" s="1220"/>
      <c r="D89" s="1220"/>
      <c r="E89" s="1220"/>
      <c r="F89" s="1220"/>
      <c r="G89" s="1220"/>
      <c r="H89" s="1220"/>
      <c r="I89" s="1220"/>
      <c r="J89" s="1220"/>
    </row>
    <row r="90" spans="1:10" ht="12.75" customHeight="1">
      <c r="A90" s="1177">
        <v>65</v>
      </c>
      <c r="B90" s="1221" t="s">
        <v>2236</v>
      </c>
      <c r="C90" s="1221"/>
      <c r="D90" s="1223">
        <v>500</v>
      </c>
      <c r="E90" s="1224">
        <v>500</v>
      </c>
      <c r="F90" s="1216">
        <v>77</v>
      </c>
      <c r="G90" s="1217" t="s">
        <v>2113</v>
      </c>
      <c r="H90" s="918">
        <v>11215</v>
      </c>
      <c r="I90" s="919">
        <f>H90*(1-0.05)</f>
        <v>10654.25</v>
      </c>
      <c r="J90" s="920">
        <f>H90*(1-0.1)</f>
        <v>10093.5</v>
      </c>
    </row>
    <row r="91" spans="1:10" ht="12.75">
      <c r="A91" s="1177"/>
      <c r="B91" s="1221"/>
      <c r="C91" s="1221"/>
      <c r="D91" s="1223"/>
      <c r="E91" s="1224"/>
      <c r="F91" s="1216"/>
      <c r="G91" s="1217"/>
      <c r="H91" s="928" t="s">
        <v>2237</v>
      </c>
      <c r="I91" s="929"/>
      <c r="J91" s="930"/>
    </row>
    <row r="92" spans="1:10" ht="12.75" customHeight="1">
      <c r="A92" s="1177"/>
      <c r="B92" s="1218" t="s">
        <v>2238</v>
      </c>
      <c r="C92" s="1218"/>
      <c r="D92" s="931"/>
      <c r="E92" s="932"/>
      <c r="F92" s="932"/>
      <c r="G92" s="933"/>
      <c r="H92" s="926">
        <v>600</v>
      </c>
      <c r="I92" s="934">
        <f>H92*(1-0.05)</f>
        <v>570</v>
      </c>
      <c r="J92" s="935">
        <f>H92*(1-0.1)</f>
        <v>540</v>
      </c>
    </row>
    <row r="93" spans="1:10" ht="12.75" customHeight="1">
      <c r="A93" s="921">
        <v>66</v>
      </c>
      <c r="B93" s="1222" t="s">
        <v>2239</v>
      </c>
      <c r="C93" s="1222"/>
      <c r="D93" s="922">
        <v>1036</v>
      </c>
      <c r="E93" s="923">
        <v>2082</v>
      </c>
      <c r="F93" s="924">
        <v>80</v>
      </c>
      <c r="G93" s="925" t="s">
        <v>2232</v>
      </c>
      <c r="H93" s="926">
        <v>47245</v>
      </c>
      <c r="I93" s="919">
        <f>H93*(1-0.05)</f>
        <v>44882.75</v>
      </c>
      <c r="J93" s="927">
        <f>H93*(1-0.1)</f>
        <v>42520.5</v>
      </c>
    </row>
    <row r="94" spans="1:10" ht="13.5" customHeight="1">
      <c r="A94" s="1219" t="s">
        <v>2240</v>
      </c>
      <c r="B94" s="1219"/>
      <c r="C94" s="1219"/>
      <c r="D94" s="1219"/>
      <c r="E94" s="1219"/>
      <c r="F94" s="1219"/>
      <c r="G94" s="1219"/>
      <c r="H94" s="1219"/>
      <c r="I94" s="1219"/>
      <c r="J94" s="1219"/>
    </row>
    <row r="95" spans="1:10" ht="13.5" customHeight="1">
      <c r="A95" s="1220" t="s">
        <v>2235</v>
      </c>
      <c r="B95" s="1220"/>
      <c r="C95" s="1220"/>
      <c r="D95" s="1220"/>
      <c r="E95" s="1220"/>
      <c r="F95" s="1220"/>
      <c r="G95" s="1220"/>
      <c r="H95" s="1220"/>
      <c r="I95" s="1220"/>
      <c r="J95" s="1220"/>
    </row>
    <row r="96" spans="1:10" ht="17.25" customHeight="1">
      <c r="A96" s="1177">
        <v>67</v>
      </c>
      <c r="B96" s="1225" t="s">
        <v>2241</v>
      </c>
      <c r="C96" s="1225"/>
      <c r="D96" s="1223">
        <v>500</v>
      </c>
      <c r="E96" s="1224">
        <v>500</v>
      </c>
      <c r="F96" s="1226">
        <v>74</v>
      </c>
      <c r="G96" s="1227" t="s">
        <v>2113</v>
      </c>
      <c r="H96" s="936">
        <v>8970</v>
      </c>
      <c r="I96" s="881">
        <f>H96*(1-0.05)</f>
        <v>8521.5</v>
      </c>
      <c r="J96" s="881">
        <f>H96*(1-0.1)</f>
        <v>8073</v>
      </c>
    </row>
    <row r="97" spans="1:10" ht="18.75" customHeight="1">
      <c r="A97" s="1177"/>
      <c r="B97" s="1225"/>
      <c r="C97" s="1225"/>
      <c r="D97" s="1223"/>
      <c r="E97" s="1224"/>
      <c r="F97" s="1226"/>
      <c r="G97" s="1227"/>
      <c r="H97" s="937" t="s">
        <v>2115</v>
      </c>
      <c r="I97" s="907"/>
      <c r="J97" s="907"/>
    </row>
    <row r="98" spans="1:10" ht="12.75" customHeight="1">
      <c r="A98" s="1177"/>
      <c r="B98" s="1218" t="s">
        <v>2238</v>
      </c>
      <c r="C98" s="1218"/>
      <c r="D98" s="931"/>
      <c r="E98" s="932"/>
      <c r="F98" s="938"/>
      <c r="G98" s="859"/>
      <c r="H98" s="893">
        <v>600</v>
      </c>
      <c r="I98" s="939">
        <f>H98*(1-0.05)</f>
        <v>570</v>
      </c>
      <c r="J98" s="940">
        <f>H98*(1-0.1)</f>
        <v>540</v>
      </c>
    </row>
    <row r="99" spans="1:10" ht="12.75" customHeight="1">
      <c r="A99" s="941">
        <v>68</v>
      </c>
      <c r="B99" s="1228" t="s">
        <v>2242</v>
      </c>
      <c r="C99" s="1228"/>
      <c r="D99" s="942">
        <v>1036</v>
      </c>
      <c r="E99" s="943">
        <v>2082</v>
      </c>
      <c r="F99" s="944">
        <v>80</v>
      </c>
      <c r="G99" s="945" t="s">
        <v>2232</v>
      </c>
      <c r="H99" s="903">
        <v>42160</v>
      </c>
      <c r="I99" s="881">
        <f>H99*(1-0.05)</f>
        <v>40052</v>
      </c>
      <c r="J99" s="946">
        <f>H99*(1-0.1)</f>
        <v>37944</v>
      </c>
    </row>
    <row r="100" spans="1:10" ht="13.5" customHeight="1">
      <c r="A100" s="1219" t="s">
        <v>2243</v>
      </c>
      <c r="B100" s="1219"/>
      <c r="C100" s="1219"/>
      <c r="D100" s="1219"/>
      <c r="E100" s="1219"/>
      <c r="F100" s="1219"/>
      <c r="G100" s="1219"/>
      <c r="H100" s="1219"/>
      <c r="I100" s="1219"/>
      <c r="J100" s="1219"/>
    </row>
    <row r="101" spans="1:10" ht="13.5" customHeight="1">
      <c r="A101" s="1220" t="s">
        <v>2235</v>
      </c>
      <c r="B101" s="1220"/>
      <c r="C101" s="1220"/>
      <c r="D101" s="1220"/>
      <c r="E101" s="1220"/>
      <c r="F101" s="1220"/>
      <c r="G101" s="1220"/>
      <c r="H101" s="1220"/>
      <c r="I101" s="1220"/>
      <c r="J101" s="1220"/>
    </row>
    <row r="102" spans="1:10" ht="12.75" customHeight="1">
      <c r="A102" s="1177">
        <v>69</v>
      </c>
      <c r="B102" s="1229" t="s">
        <v>2244</v>
      </c>
      <c r="C102" s="1229"/>
      <c r="D102" s="1224">
        <v>500</v>
      </c>
      <c r="E102" s="1224">
        <v>500</v>
      </c>
      <c r="F102" s="1224">
        <v>71</v>
      </c>
      <c r="G102" s="1230" t="s">
        <v>2113</v>
      </c>
      <c r="H102" s="893">
        <v>7255</v>
      </c>
      <c r="I102" s="947">
        <f>H102*(1-0.05)</f>
        <v>6892.25</v>
      </c>
      <c r="J102" s="893">
        <f>H102*(1-0.1)</f>
        <v>6529.5</v>
      </c>
    </row>
    <row r="103" spans="1:10" ht="12.75">
      <c r="A103" s="1177"/>
      <c r="B103" s="1229"/>
      <c r="C103" s="1229"/>
      <c r="D103" s="1224"/>
      <c r="E103" s="1224"/>
      <c r="F103" s="1224"/>
      <c r="G103" s="1230"/>
      <c r="H103" s="832" t="s">
        <v>2115</v>
      </c>
      <c r="I103" s="948"/>
      <c r="J103" s="949"/>
    </row>
    <row r="104" spans="1:10" ht="12.75" customHeight="1">
      <c r="A104" s="1177"/>
      <c r="B104" s="1231" t="s">
        <v>2238</v>
      </c>
      <c r="C104" s="1231"/>
      <c r="D104" s="950"/>
      <c r="E104" s="950"/>
      <c r="F104" s="950"/>
      <c r="G104" s="951"/>
      <c r="H104" s="903">
        <v>600</v>
      </c>
      <c r="I104" s="903">
        <f>H104*(1-0.05)</f>
        <v>570</v>
      </c>
      <c r="J104" s="903">
        <f>H104*(1-0.1)</f>
        <v>540</v>
      </c>
    </row>
    <row r="105" spans="1:10" ht="12.75" customHeight="1">
      <c r="A105" s="941">
        <v>70</v>
      </c>
      <c r="B105" s="1232" t="s">
        <v>2245</v>
      </c>
      <c r="C105" s="1232"/>
      <c r="D105" s="952">
        <v>1036</v>
      </c>
      <c r="E105" s="952">
        <v>2082</v>
      </c>
      <c r="F105" s="952">
        <v>80</v>
      </c>
      <c r="G105" s="953" t="s">
        <v>2232</v>
      </c>
      <c r="H105" s="903">
        <v>31695</v>
      </c>
      <c r="I105" s="903">
        <f>H105*(1-0.05)</f>
        <v>30110.25</v>
      </c>
      <c r="J105" s="903">
        <f>H105*(1-0.1)</f>
        <v>28525.5</v>
      </c>
    </row>
    <row r="106" spans="1:10" ht="13.5" customHeight="1">
      <c r="A106" s="1219" t="s">
        <v>2246</v>
      </c>
      <c r="B106" s="1219"/>
      <c r="C106" s="1219"/>
      <c r="D106" s="1219"/>
      <c r="E106" s="1219"/>
      <c r="F106" s="1219"/>
      <c r="G106" s="1219"/>
      <c r="H106" s="1219"/>
      <c r="I106" s="1219"/>
      <c r="J106" s="1219"/>
    </row>
    <row r="107" spans="1:10" ht="13.5" customHeight="1">
      <c r="A107" s="1220" t="s">
        <v>2235</v>
      </c>
      <c r="B107" s="1220"/>
      <c r="C107" s="1220"/>
      <c r="D107" s="1220"/>
      <c r="E107" s="1220"/>
      <c r="F107" s="1220"/>
      <c r="G107" s="1220"/>
      <c r="H107" s="1220"/>
      <c r="I107" s="1220"/>
      <c r="J107" s="1220"/>
    </row>
    <row r="108" spans="1:10" ht="12.75" customHeight="1">
      <c r="A108" s="1233">
        <v>71</v>
      </c>
      <c r="B108" s="1229" t="s">
        <v>2247</v>
      </c>
      <c r="C108" s="1229"/>
      <c r="D108" s="1224">
        <v>500</v>
      </c>
      <c r="E108" s="1224">
        <v>500</v>
      </c>
      <c r="F108" s="1224">
        <v>71</v>
      </c>
      <c r="G108" s="1230" t="s">
        <v>2113</v>
      </c>
      <c r="H108" s="893">
        <v>6280</v>
      </c>
      <c r="I108" s="947">
        <f>H108*(1-0.05)</f>
        <v>5966</v>
      </c>
      <c r="J108" s="893">
        <f>H108*(1-0.1)</f>
        <v>5652</v>
      </c>
    </row>
    <row r="109" spans="1:10" ht="12.75" customHeight="1">
      <c r="A109" s="1233"/>
      <c r="B109" s="1234" t="s">
        <v>2248</v>
      </c>
      <c r="C109" s="1234"/>
      <c r="D109" s="1224"/>
      <c r="E109" s="1224"/>
      <c r="F109" s="1224"/>
      <c r="G109" s="1230"/>
      <c r="H109" s="832" t="s">
        <v>2115</v>
      </c>
      <c r="I109" s="948"/>
      <c r="J109" s="949"/>
    </row>
    <row r="110" spans="1:10" ht="12.75" customHeight="1">
      <c r="A110" s="1233"/>
      <c r="B110" s="1231" t="s">
        <v>2238</v>
      </c>
      <c r="C110" s="1231"/>
      <c r="D110" s="950"/>
      <c r="E110" s="950"/>
      <c r="F110" s="950"/>
      <c r="G110" s="951"/>
      <c r="H110" s="903">
        <v>600</v>
      </c>
      <c r="I110" s="903">
        <f>H110*(1-0.05)</f>
        <v>570</v>
      </c>
      <c r="J110" s="903">
        <f>H110*(1-0.1)</f>
        <v>540</v>
      </c>
    </row>
    <row r="111" spans="1:10" ht="12.75" customHeight="1">
      <c r="A111" s="955">
        <v>72</v>
      </c>
      <c r="B111" s="1232" t="s">
        <v>2249</v>
      </c>
      <c r="C111" s="1232"/>
      <c r="D111" s="952">
        <v>1036</v>
      </c>
      <c r="E111" s="952">
        <v>2082</v>
      </c>
      <c r="F111" s="952">
        <v>80</v>
      </c>
      <c r="G111" s="953" t="s">
        <v>2232</v>
      </c>
      <c r="H111" s="903">
        <v>27510</v>
      </c>
      <c r="I111" s="903">
        <f>H111*(1-0.05)</f>
        <v>26134.5</v>
      </c>
      <c r="J111" s="903">
        <f>H111*(1-0.1)</f>
        <v>24759</v>
      </c>
    </row>
    <row r="112" spans="1:9" ht="13.5" customHeight="1">
      <c r="A112" s="1220" t="s">
        <v>2250</v>
      </c>
      <c r="B112" s="1220"/>
      <c r="C112" s="1220"/>
      <c r="D112" s="1220"/>
      <c r="E112" s="1220"/>
      <c r="F112" s="1220"/>
      <c r="G112" s="1220"/>
      <c r="H112" s="1220"/>
      <c r="I112" s="1220"/>
    </row>
    <row r="113" spans="1:10" ht="12.75">
      <c r="A113" s="954">
        <v>73</v>
      </c>
      <c r="B113" s="956" t="s">
        <v>2251</v>
      </c>
      <c r="C113" s="957" t="s">
        <v>2252</v>
      </c>
      <c r="D113" s="915">
        <v>1036</v>
      </c>
      <c r="E113" s="915">
        <v>2082</v>
      </c>
      <c r="F113" s="915">
        <v>65</v>
      </c>
      <c r="G113" s="958" t="s">
        <v>2232</v>
      </c>
      <c r="H113" s="903">
        <v>15760</v>
      </c>
      <c r="I113" s="959">
        <f aca="true" t="shared" si="4" ref="I113:I121">H113*(1-0.05)</f>
        <v>14972</v>
      </c>
      <c r="J113" s="960">
        <f aca="true" t="shared" si="5" ref="J113:J121">H113*(1-0.1)</f>
        <v>14184</v>
      </c>
    </row>
    <row r="114" spans="1:10" ht="12.75" customHeight="1">
      <c r="A114" s="831">
        <v>74</v>
      </c>
      <c r="B114" s="1237" t="s">
        <v>2253</v>
      </c>
      <c r="C114" s="1237"/>
      <c r="D114" s="1236" t="s">
        <v>2254</v>
      </c>
      <c r="E114" s="1236"/>
      <c r="F114" s="961">
        <v>100</v>
      </c>
      <c r="G114" s="962"/>
      <c r="H114" s="903">
        <v>28860</v>
      </c>
      <c r="I114" s="963">
        <f t="shared" si="4"/>
        <v>27417</v>
      </c>
      <c r="J114" s="960">
        <f t="shared" si="5"/>
        <v>25974</v>
      </c>
    </row>
    <row r="115" spans="1:10" ht="12.75" customHeight="1">
      <c r="A115" s="831">
        <v>75</v>
      </c>
      <c r="B115" s="1237" t="s">
        <v>2255</v>
      </c>
      <c r="C115" s="1237"/>
      <c r="D115" s="1236" t="s">
        <v>2254</v>
      </c>
      <c r="E115" s="1236"/>
      <c r="F115" s="961">
        <v>100</v>
      </c>
      <c r="G115" s="962"/>
      <c r="H115" s="903">
        <v>28860</v>
      </c>
      <c r="I115" s="963">
        <f t="shared" si="4"/>
        <v>27417</v>
      </c>
      <c r="J115" s="960">
        <f t="shared" si="5"/>
        <v>25974</v>
      </c>
    </row>
    <row r="116" spans="1:10" ht="12.75" customHeight="1">
      <c r="A116" s="831">
        <v>76</v>
      </c>
      <c r="B116" s="1238" t="s">
        <v>2256</v>
      </c>
      <c r="C116" s="1238"/>
      <c r="D116" s="964">
        <v>536</v>
      </c>
      <c r="E116" s="964">
        <v>300</v>
      </c>
      <c r="F116" s="961">
        <v>65</v>
      </c>
      <c r="G116" s="965"/>
      <c r="H116" s="903">
        <v>12170</v>
      </c>
      <c r="I116" s="963">
        <f t="shared" si="4"/>
        <v>11561.5</v>
      </c>
      <c r="J116" s="960">
        <f t="shared" si="5"/>
        <v>10953</v>
      </c>
    </row>
    <row r="117" spans="1:10" ht="12.75" customHeight="1">
      <c r="A117" s="966">
        <v>77</v>
      </c>
      <c r="B117" s="1239" t="s">
        <v>2257</v>
      </c>
      <c r="C117" s="1239"/>
      <c r="D117" s="1236" t="s">
        <v>2254</v>
      </c>
      <c r="E117" s="1236"/>
      <c r="F117" s="964">
        <v>36.5</v>
      </c>
      <c r="G117" s="965"/>
      <c r="H117" s="903">
        <v>8970</v>
      </c>
      <c r="I117" s="963">
        <f t="shared" si="4"/>
        <v>8521.5</v>
      </c>
      <c r="J117" s="960">
        <f t="shared" si="5"/>
        <v>8073</v>
      </c>
    </row>
    <row r="118" spans="1:10" ht="12.75" customHeight="1">
      <c r="A118" s="966">
        <v>78</v>
      </c>
      <c r="B118" s="1239" t="s">
        <v>2258</v>
      </c>
      <c r="C118" s="1239"/>
      <c r="D118" s="1236" t="s">
        <v>2254</v>
      </c>
      <c r="E118" s="1236"/>
      <c r="F118" s="964">
        <v>17.6</v>
      </c>
      <c r="G118" s="965"/>
      <c r="H118" s="903">
        <v>5915</v>
      </c>
      <c r="I118" s="963">
        <f t="shared" si="4"/>
        <v>5619.25</v>
      </c>
      <c r="J118" s="960">
        <f t="shared" si="5"/>
        <v>5323.5</v>
      </c>
    </row>
    <row r="119" spans="1:10" ht="12.75" customHeight="1">
      <c r="A119" s="966">
        <v>79</v>
      </c>
      <c r="B119" s="1235" t="s">
        <v>2259</v>
      </c>
      <c r="C119" s="1235"/>
      <c r="D119" s="1236" t="s">
        <v>2254</v>
      </c>
      <c r="E119" s="1236"/>
      <c r="F119" s="964">
        <v>25.5</v>
      </c>
      <c r="G119" s="965"/>
      <c r="H119" s="903">
        <v>8190</v>
      </c>
      <c r="I119" s="963">
        <f t="shared" si="4"/>
        <v>7780.5</v>
      </c>
      <c r="J119" s="960">
        <f t="shared" si="5"/>
        <v>7371</v>
      </c>
    </row>
    <row r="120" spans="1:10" ht="12.75" customHeight="1">
      <c r="A120" s="966">
        <v>80</v>
      </c>
      <c r="B120" s="1239" t="s">
        <v>2260</v>
      </c>
      <c r="C120" s="1239"/>
      <c r="D120" s="1236" t="s">
        <v>2254</v>
      </c>
      <c r="E120" s="1236"/>
      <c r="F120" s="964">
        <v>11.8</v>
      </c>
      <c r="G120" s="965"/>
      <c r="H120" s="903">
        <v>3770</v>
      </c>
      <c r="I120" s="963">
        <f t="shared" si="4"/>
        <v>3581.5</v>
      </c>
      <c r="J120" s="960">
        <f t="shared" si="5"/>
        <v>3393</v>
      </c>
    </row>
    <row r="121" spans="1:10" ht="12.75" customHeight="1">
      <c r="A121" s="967">
        <v>81</v>
      </c>
      <c r="B121" s="1240" t="s">
        <v>2261</v>
      </c>
      <c r="C121" s="1240"/>
      <c r="D121" s="1241" t="s">
        <v>2254</v>
      </c>
      <c r="E121" s="1241"/>
      <c r="F121" s="952">
        <v>11.3</v>
      </c>
      <c r="G121" s="968"/>
      <c r="H121" s="903">
        <v>2860</v>
      </c>
      <c r="I121" s="969">
        <f t="shared" si="4"/>
        <v>2717</v>
      </c>
      <c r="J121" s="970">
        <f t="shared" si="5"/>
        <v>2574</v>
      </c>
    </row>
    <row r="122" spans="1:7" s="320" customFormat="1" ht="12.75">
      <c r="A122" s="971"/>
      <c r="B122" s="971" t="s">
        <v>2262</v>
      </c>
      <c r="C122" s="972"/>
      <c r="D122" s="972"/>
      <c r="E122" s="972"/>
      <c r="F122" s="972"/>
      <c r="G122" s="972"/>
    </row>
    <row r="123" spans="1:7" s="320" customFormat="1" ht="12.75">
      <c r="A123" s="973"/>
      <c r="B123" s="973" t="s">
        <v>2263</v>
      </c>
      <c r="C123" s="974"/>
      <c r="D123" s="974"/>
      <c r="E123" s="974"/>
      <c r="F123" s="974"/>
      <c r="G123" s="974"/>
    </row>
    <row r="124" s="322" customFormat="1" ht="12.75">
      <c r="B124" s="322" t="s">
        <v>2264</v>
      </c>
    </row>
    <row r="125" s="322" customFormat="1" ht="12.75">
      <c r="B125" s="322" t="s">
        <v>2265</v>
      </c>
    </row>
    <row r="126" s="322" customFormat="1" ht="12.75">
      <c r="B126" s="322" t="s">
        <v>2266</v>
      </c>
    </row>
    <row r="127" s="322" customFormat="1" ht="12.75">
      <c r="B127" s="322" t="s">
        <v>2267</v>
      </c>
    </row>
  </sheetData>
  <sheetProtection/>
  <mergeCells count="160">
    <mergeCell ref="B120:C120"/>
    <mergeCell ref="D120:E120"/>
    <mergeCell ref="B121:C121"/>
    <mergeCell ref="D121:E121"/>
    <mergeCell ref="B117:C117"/>
    <mergeCell ref="D117:E117"/>
    <mergeCell ref="B118:C118"/>
    <mergeCell ref="D118:E118"/>
    <mergeCell ref="B119:C119"/>
    <mergeCell ref="D119:E119"/>
    <mergeCell ref="B110:C110"/>
    <mergeCell ref="B111:C111"/>
    <mergeCell ref="A112:I112"/>
    <mergeCell ref="B114:C114"/>
    <mergeCell ref="D114:E114"/>
    <mergeCell ref="B115:C115"/>
    <mergeCell ref="D115:E115"/>
    <mergeCell ref="B116:C116"/>
    <mergeCell ref="B105:C105"/>
    <mergeCell ref="A106:J106"/>
    <mergeCell ref="A107:J107"/>
    <mergeCell ref="A108:A110"/>
    <mergeCell ref="B108:C108"/>
    <mergeCell ref="D108:D109"/>
    <mergeCell ref="E108:E109"/>
    <mergeCell ref="F108:F109"/>
    <mergeCell ref="G108:G109"/>
    <mergeCell ref="B109:C109"/>
    <mergeCell ref="B99:C99"/>
    <mergeCell ref="A100:J100"/>
    <mergeCell ref="A101:J101"/>
    <mergeCell ref="A102:A104"/>
    <mergeCell ref="B102:C103"/>
    <mergeCell ref="D102:D103"/>
    <mergeCell ref="E102:E103"/>
    <mergeCell ref="F102:F103"/>
    <mergeCell ref="G102:G103"/>
    <mergeCell ref="B104:C104"/>
    <mergeCell ref="A94:J94"/>
    <mergeCell ref="A95:J95"/>
    <mergeCell ref="A96:A98"/>
    <mergeCell ref="B96:C97"/>
    <mergeCell ref="D96:D97"/>
    <mergeCell ref="E96:E97"/>
    <mergeCell ref="F96:F97"/>
    <mergeCell ref="G96:G97"/>
    <mergeCell ref="B98:C98"/>
    <mergeCell ref="B90:C91"/>
    <mergeCell ref="D90:D91"/>
    <mergeCell ref="E90:E91"/>
    <mergeCell ref="B93:C93"/>
    <mergeCell ref="F90:F91"/>
    <mergeCell ref="G90:G91"/>
    <mergeCell ref="B92:C92"/>
    <mergeCell ref="A84:J84"/>
    <mergeCell ref="A85:J85"/>
    <mergeCell ref="B86:C86"/>
    <mergeCell ref="B87:C87"/>
    <mergeCell ref="A88:J88"/>
    <mergeCell ref="A89:J89"/>
    <mergeCell ref="A90:A92"/>
    <mergeCell ref="F80:F81"/>
    <mergeCell ref="B81:C81"/>
    <mergeCell ref="B82:C82"/>
    <mergeCell ref="D82:D83"/>
    <mergeCell ref="E82:E83"/>
    <mergeCell ref="F82:F83"/>
    <mergeCell ref="B83:C83"/>
    <mergeCell ref="D80:D81"/>
    <mergeCell ref="E80:E81"/>
    <mergeCell ref="B77:C77"/>
    <mergeCell ref="B78:C78"/>
    <mergeCell ref="B79:C79"/>
    <mergeCell ref="B80:C80"/>
    <mergeCell ref="B73:C73"/>
    <mergeCell ref="D73:D76"/>
    <mergeCell ref="E73:E74"/>
    <mergeCell ref="F73:F76"/>
    <mergeCell ref="B74:C74"/>
    <mergeCell ref="B75:C75"/>
    <mergeCell ref="B76:C76"/>
    <mergeCell ref="E64:E65"/>
    <mergeCell ref="A66:J66"/>
    <mergeCell ref="B67:B70"/>
    <mergeCell ref="D67:D70"/>
    <mergeCell ref="E67:E68"/>
    <mergeCell ref="F67:F70"/>
    <mergeCell ref="E69:E70"/>
    <mergeCell ref="D58:D59"/>
    <mergeCell ref="E58:E59"/>
    <mergeCell ref="F58:F59"/>
    <mergeCell ref="B60:B65"/>
    <mergeCell ref="D60:D61"/>
    <mergeCell ref="E60:E61"/>
    <mergeCell ref="F60:F65"/>
    <mergeCell ref="D62:D63"/>
    <mergeCell ref="E62:E63"/>
    <mergeCell ref="D64:D65"/>
    <mergeCell ref="D54:D55"/>
    <mergeCell ref="E54:E55"/>
    <mergeCell ref="F54:F55"/>
    <mergeCell ref="D56:D57"/>
    <mergeCell ref="E56:E57"/>
    <mergeCell ref="F56:F57"/>
    <mergeCell ref="B48:C48"/>
    <mergeCell ref="D48:E50"/>
    <mergeCell ref="B49:C49"/>
    <mergeCell ref="B50:C50"/>
    <mergeCell ref="B51:C51"/>
    <mergeCell ref="D51:E53"/>
    <mergeCell ref="B52:C52"/>
    <mergeCell ref="B53:C53"/>
    <mergeCell ref="D46:D47"/>
    <mergeCell ref="E46:E47"/>
    <mergeCell ref="B21:C21"/>
    <mergeCell ref="D22:D41"/>
    <mergeCell ref="E22:E41"/>
    <mergeCell ref="D42:D43"/>
    <mergeCell ref="E42:E43"/>
    <mergeCell ref="D44:D45"/>
    <mergeCell ref="E44:E45"/>
    <mergeCell ref="F22:F23"/>
    <mergeCell ref="G22:G23"/>
    <mergeCell ref="F24:F41"/>
    <mergeCell ref="G24:G33"/>
    <mergeCell ref="G34:G41"/>
    <mergeCell ref="B17:C17"/>
    <mergeCell ref="E17:E18"/>
    <mergeCell ref="F17:F18"/>
    <mergeCell ref="G17:G18"/>
    <mergeCell ref="B18:C18"/>
    <mergeCell ref="A19:A20"/>
    <mergeCell ref="B19:C20"/>
    <mergeCell ref="E19:E20"/>
    <mergeCell ref="F19:F20"/>
    <mergeCell ref="G19:G20"/>
    <mergeCell ref="J10:J14"/>
    <mergeCell ref="B11:C11"/>
    <mergeCell ref="B12:C12"/>
    <mergeCell ref="B13:C13"/>
    <mergeCell ref="B14:C14"/>
    <mergeCell ref="B15:C15"/>
    <mergeCell ref="E15:E16"/>
    <mergeCell ref="F15:F16"/>
    <mergeCell ref="G15:G16"/>
    <mergeCell ref="B16:C16"/>
    <mergeCell ref="A10:A14"/>
    <mergeCell ref="B10:C10"/>
    <mergeCell ref="E10:E14"/>
    <mergeCell ref="A7:J7"/>
    <mergeCell ref="B8:C8"/>
    <mergeCell ref="D8:F8"/>
    <mergeCell ref="G8:G9"/>
    <mergeCell ref="H8:H9"/>
    <mergeCell ref="I8:I9"/>
    <mergeCell ref="J8:J9"/>
    <mergeCell ref="B9:C9"/>
    <mergeCell ref="G10:G14"/>
    <mergeCell ref="H10:H14"/>
    <mergeCell ref="I10:I14"/>
  </mergeCells>
  <printOptions horizontalCentered="1"/>
  <pageMargins left="0.39375" right="0.19652777777777777" top="0.19652777777777777" bottom="0.19652777777777777" header="0.5118055555555555" footer="0.5118055555555555"/>
  <pageSetup horizontalDpi="300" verticalDpi="300" orientation="portrait" paperSize="9" scale="8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148"/>
  <sheetViews>
    <sheetView zoomScaleSheetLayoutView="100" zoomScalePageLayoutView="0" workbookViewId="0" topLeftCell="A1">
      <selection activeCell="H3" sqref="H3"/>
    </sheetView>
  </sheetViews>
  <sheetFormatPr defaultColWidth="9.00390625" defaultRowHeight="12.75"/>
  <cols>
    <col min="1" max="1" width="16.25390625" style="0" customWidth="1"/>
    <col min="2" max="3" width="11.00390625" style="0" customWidth="1"/>
    <col min="4" max="4" width="14.375" style="0" customWidth="1"/>
    <col min="5" max="6" width="11.00390625" style="0" customWidth="1"/>
    <col min="7" max="7" width="20.25390625" style="0" customWidth="1"/>
    <col min="8" max="8" width="9.75390625" style="975" customWidth="1"/>
    <col min="9" max="9" width="8.875" style="0" customWidth="1"/>
  </cols>
  <sheetData>
    <row r="1" spans="1:256" s="320" customFormat="1" ht="7.5" customHeight="1">
      <c r="A1" s="1244"/>
      <c r="B1" s="1244"/>
      <c r="C1" s="312"/>
      <c r="D1" s="317"/>
      <c r="E1"/>
      <c r="F1" s="314"/>
      <c r="G1" s="315"/>
      <c r="H1" s="976"/>
      <c r="I1"/>
      <c r="J1" s="183"/>
      <c r="K1" s="318"/>
      <c r="L1" s="318"/>
      <c r="IV1"/>
    </row>
    <row r="2" spans="1:256" s="320" customFormat="1" ht="27.75" customHeight="1">
      <c r="A2" s="1244"/>
      <c r="B2" s="1244"/>
      <c r="C2" s="977"/>
      <c r="D2"/>
      <c r="E2"/>
      <c r="F2" s="314"/>
      <c r="G2" s="978"/>
      <c r="H2" s="976"/>
      <c r="I2"/>
      <c r="J2" s="183"/>
      <c r="K2" s="318"/>
      <c r="L2" s="318"/>
      <c r="IV2"/>
    </row>
    <row r="3" spans="1:256" s="320" customFormat="1" ht="27.75" customHeight="1">
      <c r="A3" s="1244"/>
      <c r="B3" s="1244"/>
      <c r="C3" s="979"/>
      <c r="D3"/>
      <c r="E3" s="181"/>
      <c r="F3" s="181"/>
      <c r="G3" s="181"/>
      <c r="H3" s="980"/>
      <c r="I3"/>
      <c r="J3" s="183"/>
      <c r="K3"/>
      <c r="L3"/>
      <c r="IV3"/>
    </row>
    <row r="4" spans="1:256" s="320" customFormat="1" ht="3.75" customHeight="1">
      <c r="A4" s="1245"/>
      <c r="B4" s="1245"/>
      <c r="C4" s="1245"/>
      <c r="D4" s="1245"/>
      <c r="E4" s="1245"/>
      <c r="F4" s="1245"/>
      <c r="G4" s="1245"/>
      <c r="H4" s="1245"/>
      <c r="I4" s="1245"/>
      <c r="J4" s="1245"/>
      <c r="K4" s="1245"/>
      <c r="L4" s="318"/>
      <c r="IV4"/>
    </row>
    <row r="5" spans="1:256" s="320" customFormat="1" ht="12.75" customHeight="1">
      <c r="A5" s="981"/>
      <c r="B5"/>
      <c r="C5"/>
      <c r="D5"/>
      <c r="E5"/>
      <c r="F5"/>
      <c r="G5" s="322"/>
      <c r="H5" s="1"/>
      <c r="I5" s="321"/>
      <c r="J5" s="321"/>
      <c r="K5" s="318"/>
      <c r="L5" s="318"/>
      <c r="IV5"/>
    </row>
    <row r="6" spans="1:256" s="320" customFormat="1" ht="12.75" customHeight="1">
      <c r="A6" s="981" t="s">
        <v>2268</v>
      </c>
      <c r="B6"/>
      <c r="C6"/>
      <c r="D6"/>
      <c r="E6"/>
      <c r="F6"/>
      <c r="G6" s="981" t="s">
        <v>1446</v>
      </c>
      <c r="H6" s="1"/>
      <c r="I6" s="321"/>
      <c r="J6" s="321"/>
      <c r="K6" s="318"/>
      <c r="L6" s="318"/>
      <c r="IV6"/>
    </row>
    <row r="7" spans="1:256" s="320" customFormat="1" ht="12.75" customHeight="1">
      <c r="A7" s="981"/>
      <c r="B7"/>
      <c r="C7"/>
      <c r="D7"/>
      <c r="E7"/>
      <c r="F7"/>
      <c r="G7" s="981" t="s">
        <v>1447</v>
      </c>
      <c r="H7" s="1"/>
      <c r="I7" s="321"/>
      <c r="J7" s="321"/>
      <c r="K7" s="318"/>
      <c r="L7" s="318"/>
      <c r="IV7"/>
    </row>
    <row r="8" spans="1:256" s="320" customFormat="1" ht="12.75" customHeight="1">
      <c r="A8" s="981"/>
      <c r="B8"/>
      <c r="C8"/>
      <c r="D8"/>
      <c r="E8"/>
      <c r="F8"/>
      <c r="G8" s="322"/>
      <c r="H8" s="1"/>
      <c r="I8" s="321"/>
      <c r="J8" s="321"/>
      <c r="K8" s="318"/>
      <c r="L8" s="318"/>
      <c r="IV8"/>
    </row>
    <row r="9" spans="1:256" s="320" customFormat="1" ht="12.75" customHeight="1">
      <c r="A9" s="981"/>
      <c r="B9"/>
      <c r="C9"/>
      <c r="D9"/>
      <c r="E9"/>
      <c r="F9"/>
      <c r="G9" s="322"/>
      <c r="H9" s="1246"/>
      <c r="I9" s="1246"/>
      <c r="J9" s="1247">
        <v>40690</v>
      </c>
      <c r="K9" s="1247"/>
      <c r="L9" s="318"/>
      <c r="IV9"/>
    </row>
    <row r="10" spans="1:256" s="320" customFormat="1" ht="34.5" customHeight="1">
      <c r="A10" s="696" t="s">
        <v>2683</v>
      </c>
      <c r="B10" s="982" t="s">
        <v>2269</v>
      </c>
      <c r="C10" s="982" t="s">
        <v>2270</v>
      </c>
      <c r="D10" s="983" t="s">
        <v>2271</v>
      </c>
      <c r="E10" s="984" t="s">
        <v>2272</v>
      </c>
      <c r="F10" s="982" t="s">
        <v>2273</v>
      </c>
      <c r="G10" s="982" t="s">
        <v>2274</v>
      </c>
      <c r="H10" s="21" t="s">
        <v>1451</v>
      </c>
      <c r="I10" s="21" t="s">
        <v>2275</v>
      </c>
      <c r="J10" s="21" t="s">
        <v>2276</v>
      </c>
      <c r="K10" s="985" t="s">
        <v>2277</v>
      </c>
      <c r="L10"/>
      <c r="IV10"/>
    </row>
    <row r="11" spans="1:256" s="320" customFormat="1" ht="17.25" customHeight="1">
      <c r="A11" s="1242" t="s">
        <v>2278</v>
      </c>
      <c r="B11" s="1242"/>
      <c r="C11" s="1242"/>
      <c r="D11" s="1242"/>
      <c r="E11" s="1242"/>
      <c r="F11" s="1242"/>
      <c r="G11" s="1242"/>
      <c r="H11" s="1242"/>
      <c r="I11" s="1242"/>
      <c r="J11" s="1242"/>
      <c r="K11" s="1242"/>
      <c r="IV11"/>
    </row>
    <row r="12" spans="1:11" ht="15" customHeight="1">
      <c r="A12" s="1248" t="s">
        <v>2279</v>
      </c>
      <c r="B12" s="1248"/>
      <c r="C12" s="1248"/>
      <c r="D12" s="1248"/>
      <c r="E12" s="1248"/>
      <c r="F12" s="1248"/>
      <c r="G12" s="1248"/>
      <c r="H12" s="1248"/>
      <c r="I12" s="1248"/>
      <c r="J12" s="1248"/>
      <c r="K12" s="1248"/>
    </row>
    <row r="13" spans="1:11" ht="15.75">
      <c r="A13" s="986" t="s">
        <v>2280</v>
      </c>
      <c r="B13" s="987" t="s">
        <v>2281</v>
      </c>
      <c r="C13" s="988">
        <v>3</v>
      </c>
      <c r="D13" s="332">
        <v>8</v>
      </c>
      <c r="E13" s="332">
        <v>130</v>
      </c>
      <c r="F13" s="332">
        <v>3.5</v>
      </c>
      <c r="G13" s="332" t="s">
        <v>2282</v>
      </c>
      <c r="H13" s="989">
        <v>155</v>
      </c>
      <c r="I13" s="990">
        <f>ROUNDUP(H13/95*100*(100-HSM_bank)/100,0)</f>
        <v>147</v>
      </c>
      <c r="J13" s="991">
        <f>ROUNDUP(H13/95*100*(100-HSM_diler)/100,0)</f>
        <v>134</v>
      </c>
      <c r="K13" s="334" t="s">
        <v>1515</v>
      </c>
    </row>
    <row r="14" spans="1:11" ht="15" customHeight="1">
      <c r="A14" s="1249" t="s">
        <v>2283</v>
      </c>
      <c r="B14" s="1249"/>
      <c r="C14" s="1249"/>
      <c r="D14" s="1249"/>
      <c r="E14" s="1249"/>
      <c r="F14" s="1249"/>
      <c r="G14" s="1249"/>
      <c r="H14" s="1249"/>
      <c r="I14" s="1249"/>
      <c r="J14" s="1249"/>
      <c r="K14" s="1249"/>
    </row>
    <row r="15" spans="1:11" ht="15.75">
      <c r="A15" s="992" t="s">
        <v>2284</v>
      </c>
      <c r="B15" s="993" t="s">
        <v>2285</v>
      </c>
      <c r="C15" s="994">
        <v>1</v>
      </c>
      <c r="D15" s="994">
        <v>5</v>
      </c>
      <c r="E15" s="994">
        <v>215</v>
      </c>
      <c r="F15" s="994">
        <v>13</v>
      </c>
      <c r="G15" s="994" t="s">
        <v>2286</v>
      </c>
      <c r="H15" s="989">
        <v>39</v>
      </c>
      <c r="I15" s="995">
        <f aca="true" t="shared" si="0" ref="I15:I25">ROUNDUP(H15/95*100*(100-HSM_bank)/100,0)</f>
        <v>37</v>
      </c>
      <c r="J15" s="995">
        <f aca="true" t="shared" si="1" ref="J15:J25">ROUNDUP(H15/95*100*(100-HSM_diler)/100,0)</f>
        <v>34</v>
      </c>
      <c r="K15" s="339" t="s">
        <v>1515</v>
      </c>
    </row>
    <row r="16" spans="1:11" ht="15.75">
      <c r="A16" s="996" t="s">
        <v>2287</v>
      </c>
      <c r="B16" s="997" t="s">
        <v>2288</v>
      </c>
      <c r="C16" s="998">
        <v>1</v>
      </c>
      <c r="D16" s="998">
        <v>10</v>
      </c>
      <c r="E16" s="998">
        <v>216</v>
      </c>
      <c r="F16" s="998">
        <v>16</v>
      </c>
      <c r="G16" s="998" t="s">
        <v>2289</v>
      </c>
      <c r="H16" s="999">
        <v>78</v>
      </c>
      <c r="I16" s="995">
        <f t="shared" si="0"/>
        <v>74</v>
      </c>
      <c r="J16" s="995">
        <f t="shared" si="1"/>
        <v>68</v>
      </c>
      <c r="K16" s="339" t="s">
        <v>1515</v>
      </c>
    </row>
    <row r="17" spans="1:11" ht="15.75">
      <c r="A17" s="996" t="s">
        <v>2290</v>
      </c>
      <c r="B17" s="997" t="s">
        <v>2291</v>
      </c>
      <c r="C17" s="998">
        <v>3</v>
      </c>
      <c r="D17" s="998">
        <v>5</v>
      </c>
      <c r="E17" s="998">
        <v>216</v>
      </c>
      <c r="F17" s="998">
        <v>16</v>
      </c>
      <c r="G17" s="998" t="s">
        <v>2289</v>
      </c>
      <c r="H17" s="999">
        <v>78</v>
      </c>
      <c r="I17" s="995">
        <f t="shared" si="0"/>
        <v>74</v>
      </c>
      <c r="J17" s="995">
        <f t="shared" si="1"/>
        <v>68</v>
      </c>
      <c r="K17" s="339" t="s">
        <v>1515</v>
      </c>
    </row>
    <row r="18" spans="1:11" ht="15.75">
      <c r="A18" s="1000" t="s">
        <v>2292</v>
      </c>
      <c r="B18" s="337" t="s">
        <v>2293</v>
      </c>
      <c r="C18" s="337">
        <v>2</v>
      </c>
      <c r="D18" s="1001" t="s">
        <v>2294</v>
      </c>
      <c r="E18" s="337">
        <v>225</v>
      </c>
      <c r="F18" s="337">
        <v>15</v>
      </c>
      <c r="G18" s="337" t="s">
        <v>2295</v>
      </c>
      <c r="H18" s="247">
        <v>90</v>
      </c>
      <c r="I18" s="995">
        <f t="shared" si="0"/>
        <v>86</v>
      </c>
      <c r="J18" s="995">
        <f t="shared" si="1"/>
        <v>78</v>
      </c>
      <c r="K18" s="339" t="s">
        <v>1515</v>
      </c>
    </row>
    <row r="19" spans="1:11" ht="15.75">
      <c r="A19" s="1000" t="s">
        <v>2296</v>
      </c>
      <c r="B19" s="337" t="s">
        <v>2293</v>
      </c>
      <c r="C19" s="337">
        <v>2</v>
      </c>
      <c r="D19" s="337" t="s">
        <v>2297</v>
      </c>
      <c r="E19" s="337">
        <v>225</v>
      </c>
      <c r="F19" s="337">
        <v>18</v>
      </c>
      <c r="G19" s="337" t="s">
        <v>2298</v>
      </c>
      <c r="H19" s="247">
        <v>155</v>
      </c>
      <c r="I19" s="995">
        <f t="shared" si="0"/>
        <v>147</v>
      </c>
      <c r="J19" s="995">
        <f t="shared" si="1"/>
        <v>134</v>
      </c>
      <c r="K19" s="339" t="s">
        <v>1515</v>
      </c>
    </row>
    <row r="20" spans="1:11" ht="15.75">
      <c r="A20" s="1000" t="s">
        <v>2299</v>
      </c>
      <c r="B20" s="337" t="s">
        <v>2300</v>
      </c>
      <c r="C20" s="337">
        <v>3</v>
      </c>
      <c r="D20" s="337">
        <v>5</v>
      </c>
      <c r="E20" s="337">
        <v>225</v>
      </c>
      <c r="F20" s="337">
        <v>18</v>
      </c>
      <c r="G20" s="337" t="s">
        <v>2298</v>
      </c>
      <c r="H20" s="247">
        <v>200</v>
      </c>
      <c r="I20" s="995">
        <f t="shared" si="0"/>
        <v>190</v>
      </c>
      <c r="J20" s="995">
        <f t="shared" si="1"/>
        <v>173</v>
      </c>
      <c r="K20" s="339" t="s">
        <v>1515</v>
      </c>
    </row>
    <row r="21" spans="1:11" ht="15.75">
      <c r="A21" s="1000" t="s">
        <v>2301</v>
      </c>
      <c r="B21" s="337" t="s">
        <v>2293</v>
      </c>
      <c r="C21" s="337">
        <v>2</v>
      </c>
      <c r="D21" s="337" t="s">
        <v>2302</v>
      </c>
      <c r="E21" s="337">
        <v>225</v>
      </c>
      <c r="F21" s="337">
        <v>25</v>
      </c>
      <c r="G21" s="337" t="s">
        <v>2303</v>
      </c>
      <c r="H21" s="247">
        <v>200</v>
      </c>
      <c r="I21" s="995">
        <f t="shared" si="0"/>
        <v>190</v>
      </c>
      <c r="J21" s="995">
        <f t="shared" si="1"/>
        <v>173</v>
      </c>
      <c r="K21" s="339" t="s">
        <v>1515</v>
      </c>
    </row>
    <row r="22" spans="1:11" ht="15.75">
      <c r="A22" s="1000" t="s">
        <v>2304</v>
      </c>
      <c r="B22" s="337" t="s">
        <v>2300</v>
      </c>
      <c r="C22" s="337">
        <v>3</v>
      </c>
      <c r="D22" s="1001" t="s">
        <v>2305</v>
      </c>
      <c r="E22" s="337">
        <v>225</v>
      </c>
      <c r="F22" s="337">
        <v>25</v>
      </c>
      <c r="G22" s="337" t="s">
        <v>2303</v>
      </c>
      <c r="H22" s="247">
        <v>272</v>
      </c>
      <c r="I22" s="995">
        <f t="shared" si="0"/>
        <v>258</v>
      </c>
      <c r="J22" s="995">
        <f t="shared" si="1"/>
        <v>235</v>
      </c>
      <c r="K22" s="339" t="s">
        <v>1515</v>
      </c>
    </row>
    <row r="23" spans="1:11" ht="15.75">
      <c r="A23" s="1000" t="s">
        <v>2306</v>
      </c>
      <c r="B23" s="1001" t="s">
        <v>2307</v>
      </c>
      <c r="C23" s="337">
        <v>3</v>
      </c>
      <c r="D23" s="1001" t="s">
        <v>2308</v>
      </c>
      <c r="E23" s="337">
        <v>225</v>
      </c>
      <c r="F23" s="337">
        <v>24</v>
      </c>
      <c r="G23" s="337" t="s">
        <v>2309</v>
      </c>
      <c r="H23" s="247">
        <v>290</v>
      </c>
      <c r="I23" s="995">
        <f t="shared" si="0"/>
        <v>275</v>
      </c>
      <c r="J23" s="995">
        <f t="shared" si="1"/>
        <v>251</v>
      </c>
      <c r="K23" s="339" t="s">
        <v>1515</v>
      </c>
    </row>
    <row r="24" spans="1:11" ht="15.75">
      <c r="A24" s="1000" t="s">
        <v>2306</v>
      </c>
      <c r="B24" s="337" t="s">
        <v>2293</v>
      </c>
      <c r="C24" s="337">
        <v>2</v>
      </c>
      <c r="D24" s="337" t="s">
        <v>2310</v>
      </c>
      <c r="E24" s="337">
        <v>225</v>
      </c>
      <c r="F24" s="337">
        <v>24</v>
      </c>
      <c r="G24" s="337" t="s">
        <v>2309</v>
      </c>
      <c r="H24" s="247">
        <v>290</v>
      </c>
      <c r="I24" s="995">
        <f t="shared" si="0"/>
        <v>275</v>
      </c>
      <c r="J24" s="995">
        <f t="shared" si="1"/>
        <v>251</v>
      </c>
      <c r="K24" s="339" t="s">
        <v>1515</v>
      </c>
    </row>
    <row r="25" spans="1:11" ht="15.75">
      <c r="A25" s="1002" t="s">
        <v>2311</v>
      </c>
      <c r="B25" s="341" t="s">
        <v>2300</v>
      </c>
      <c r="C25" s="341">
        <v>3</v>
      </c>
      <c r="D25" s="1003" t="s">
        <v>2312</v>
      </c>
      <c r="E25" s="341">
        <v>225</v>
      </c>
      <c r="F25" s="341">
        <v>24</v>
      </c>
      <c r="G25" s="341" t="s">
        <v>2309</v>
      </c>
      <c r="H25" s="258">
        <v>380</v>
      </c>
      <c r="I25" s="1004">
        <f t="shared" si="0"/>
        <v>360</v>
      </c>
      <c r="J25" s="1004">
        <f t="shared" si="1"/>
        <v>328</v>
      </c>
      <c r="K25" s="343" t="s">
        <v>1515</v>
      </c>
    </row>
    <row r="26" spans="1:11" ht="15" customHeight="1">
      <c r="A26" s="1249" t="s">
        <v>2313</v>
      </c>
      <c r="B26" s="1249"/>
      <c r="C26" s="1249"/>
      <c r="D26" s="1249"/>
      <c r="E26" s="1249"/>
      <c r="F26" s="1249"/>
      <c r="G26" s="1249"/>
      <c r="H26" s="1249"/>
      <c r="I26" s="1249"/>
      <c r="J26" s="1249"/>
      <c r="K26" s="1249"/>
    </row>
    <row r="27" spans="1:11" ht="15.75">
      <c r="A27" s="992" t="s">
        <v>2314</v>
      </c>
      <c r="B27" s="993" t="s">
        <v>2315</v>
      </c>
      <c r="C27" s="1005">
        <v>2</v>
      </c>
      <c r="D27" s="994">
        <v>18</v>
      </c>
      <c r="E27" s="994">
        <v>240</v>
      </c>
      <c r="F27" s="994">
        <v>33</v>
      </c>
      <c r="G27" s="994" t="s">
        <v>2316</v>
      </c>
      <c r="H27" s="989">
        <v>545</v>
      </c>
      <c r="I27" s="991">
        <f aca="true" t="shared" si="2" ref="I27:I59">ROUNDUP(H27/95*100*(100-HSM_bank)/100,0)</f>
        <v>517</v>
      </c>
      <c r="J27" s="991">
        <f aca="true" t="shared" si="3" ref="J27:J59">ROUNDUP(H27/95*100*(100-HSM_diler)/100,0)</f>
        <v>471</v>
      </c>
      <c r="K27" s="334" t="s">
        <v>1515</v>
      </c>
    </row>
    <row r="28" spans="1:11" ht="15.75">
      <c r="A28" s="996" t="s">
        <v>2314</v>
      </c>
      <c r="B28" s="997" t="s">
        <v>2317</v>
      </c>
      <c r="C28" s="1006">
        <v>2</v>
      </c>
      <c r="D28" s="998">
        <v>24</v>
      </c>
      <c r="E28" s="998">
        <v>240</v>
      </c>
      <c r="F28" s="998">
        <v>33</v>
      </c>
      <c r="G28" s="998" t="s">
        <v>2316</v>
      </c>
      <c r="H28" s="999">
        <v>545</v>
      </c>
      <c r="I28" s="995">
        <f t="shared" si="2"/>
        <v>517</v>
      </c>
      <c r="J28" s="995">
        <f t="shared" si="3"/>
        <v>471</v>
      </c>
      <c r="K28" s="339" t="s">
        <v>1515</v>
      </c>
    </row>
    <row r="29" spans="1:11" ht="15.75">
      <c r="A29" s="996" t="s">
        <v>2314</v>
      </c>
      <c r="B29" s="997" t="s">
        <v>2318</v>
      </c>
      <c r="C29" s="1006">
        <v>3</v>
      </c>
      <c r="D29" s="998">
        <v>14</v>
      </c>
      <c r="E29" s="998">
        <v>240</v>
      </c>
      <c r="F29" s="998">
        <v>33</v>
      </c>
      <c r="G29" s="998" t="s">
        <v>2316</v>
      </c>
      <c r="H29" s="999">
        <v>670</v>
      </c>
      <c r="I29" s="995">
        <f t="shared" si="2"/>
        <v>635</v>
      </c>
      <c r="J29" s="995">
        <f t="shared" si="3"/>
        <v>579</v>
      </c>
      <c r="K29" s="339" t="s">
        <v>1515</v>
      </c>
    </row>
    <row r="30" spans="1:11" ht="15.75">
      <c r="A30" s="996" t="s">
        <v>2314</v>
      </c>
      <c r="B30" s="997" t="s">
        <v>2319</v>
      </c>
      <c r="C30" s="1006">
        <v>4</v>
      </c>
      <c r="D30" s="998">
        <v>11</v>
      </c>
      <c r="E30" s="998">
        <v>240</v>
      </c>
      <c r="F30" s="998">
        <v>33</v>
      </c>
      <c r="G30" s="998" t="s">
        <v>2316</v>
      </c>
      <c r="H30" s="999">
        <v>685</v>
      </c>
      <c r="I30" s="995">
        <f t="shared" si="2"/>
        <v>649</v>
      </c>
      <c r="J30" s="995">
        <f t="shared" si="3"/>
        <v>592</v>
      </c>
      <c r="K30" s="339" t="s">
        <v>1515</v>
      </c>
    </row>
    <row r="31" spans="1:11" ht="15.75">
      <c r="A31" s="996" t="s">
        <v>2320</v>
      </c>
      <c r="B31" s="997" t="s">
        <v>2293</v>
      </c>
      <c r="C31" s="1006">
        <v>2</v>
      </c>
      <c r="D31" s="998" t="s">
        <v>2321</v>
      </c>
      <c r="E31" s="998">
        <v>240</v>
      </c>
      <c r="F31" s="998">
        <v>34</v>
      </c>
      <c r="G31" s="998" t="s">
        <v>2322</v>
      </c>
      <c r="H31" s="999">
        <v>670</v>
      </c>
      <c r="I31" s="995">
        <f t="shared" si="2"/>
        <v>635</v>
      </c>
      <c r="J31" s="995">
        <f t="shared" si="3"/>
        <v>579</v>
      </c>
      <c r="K31" s="339" t="s">
        <v>1515</v>
      </c>
    </row>
    <row r="32" spans="1:11" ht="15.75">
      <c r="A32" s="996" t="s">
        <v>2320</v>
      </c>
      <c r="B32" s="997" t="s">
        <v>2323</v>
      </c>
      <c r="C32" s="998">
        <v>3</v>
      </c>
      <c r="D32" s="998">
        <v>19</v>
      </c>
      <c r="E32" s="998">
        <v>240</v>
      </c>
      <c r="F32" s="998">
        <v>34</v>
      </c>
      <c r="G32" s="998" t="s">
        <v>2322</v>
      </c>
      <c r="H32" s="999">
        <v>785</v>
      </c>
      <c r="I32" s="995">
        <f t="shared" si="2"/>
        <v>744</v>
      </c>
      <c r="J32" s="995">
        <f t="shared" si="3"/>
        <v>678</v>
      </c>
      <c r="K32" s="339" t="s">
        <v>1515</v>
      </c>
    </row>
    <row r="33" spans="1:11" ht="15.75">
      <c r="A33" s="996" t="s">
        <v>2320</v>
      </c>
      <c r="B33" s="997" t="s">
        <v>2324</v>
      </c>
      <c r="C33" s="998">
        <v>4</v>
      </c>
      <c r="D33" s="998">
        <v>13</v>
      </c>
      <c r="E33" s="998">
        <v>240</v>
      </c>
      <c r="F33" s="998">
        <v>34</v>
      </c>
      <c r="G33" s="998" t="s">
        <v>2322</v>
      </c>
      <c r="H33" s="999">
        <v>805</v>
      </c>
      <c r="I33" s="995">
        <f t="shared" si="2"/>
        <v>763</v>
      </c>
      <c r="J33" s="995">
        <f t="shared" si="3"/>
        <v>695</v>
      </c>
      <c r="K33" s="339" t="s">
        <v>1515</v>
      </c>
    </row>
    <row r="34" spans="1:11" ht="15.75">
      <c r="A34" s="996" t="s">
        <v>2320</v>
      </c>
      <c r="B34" s="997" t="s">
        <v>2325</v>
      </c>
      <c r="C34" s="998">
        <v>6</v>
      </c>
      <c r="D34" s="998">
        <v>5</v>
      </c>
      <c r="E34" s="998">
        <v>240</v>
      </c>
      <c r="F34" s="998">
        <v>34</v>
      </c>
      <c r="G34" s="998" t="s">
        <v>2322</v>
      </c>
      <c r="H34" s="999">
        <v>1455</v>
      </c>
      <c r="I34" s="995">
        <f t="shared" si="2"/>
        <v>1379</v>
      </c>
      <c r="J34" s="995">
        <f t="shared" si="3"/>
        <v>1256</v>
      </c>
      <c r="K34" s="339" t="s">
        <v>1515</v>
      </c>
    </row>
    <row r="35" spans="1:11" ht="15.75">
      <c r="A35" s="996" t="s">
        <v>2326</v>
      </c>
      <c r="B35" s="997" t="s">
        <v>2315</v>
      </c>
      <c r="C35" s="998">
        <v>2</v>
      </c>
      <c r="D35" s="998">
        <v>24</v>
      </c>
      <c r="E35" s="998">
        <v>310</v>
      </c>
      <c r="F35" s="998">
        <v>82</v>
      </c>
      <c r="G35" s="998" t="s">
        <v>2327</v>
      </c>
      <c r="H35" s="999">
        <v>955</v>
      </c>
      <c r="I35" s="995">
        <f t="shared" si="2"/>
        <v>905</v>
      </c>
      <c r="J35" s="995">
        <f t="shared" si="3"/>
        <v>825</v>
      </c>
      <c r="K35" s="339" t="s">
        <v>1515</v>
      </c>
    </row>
    <row r="36" spans="1:11" ht="15.75">
      <c r="A36" s="996" t="s">
        <v>2326</v>
      </c>
      <c r="B36" s="997" t="s">
        <v>2317</v>
      </c>
      <c r="C36" s="998">
        <v>2</v>
      </c>
      <c r="D36" s="998">
        <v>30</v>
      </c>
      <c r="E36" s="998">
        <v>310</v>
      </c>
      <c r="F36" s="998">
        <v>82</v>
      </c>
      <c r="G36" s="998" t="s">
        <v>2327</v>
      </c>
      <c r="H36" s="999">
        <v>955</v>
      </c>
      <c r="I36" s="995">
        <f t="shared" si="2"/>
        <v>905</v>
      </c>
      <c r="J36" s="995">
        <f t="shared" si="3"/>
        <v>825</v>
      </c>
      <c r="K36" s="339" t="s">
        <v>1515</v>
      </c>
    </row>
    <row r="37" spans="1:11" ht="15.75">
      <c r="A37" s="996" t="s">
        <v>2326</v>
      </c>
      <c r="B37" s="997" t="s">
        <v>2323</v>
      </c>
      <c r="C37" s="1006">
        <v>3</v>
      </c>
      <c r="D37" s="998">
        <v>19</v>
      </c>
      <c r="E37" s="998">
        <v>310</v>
      </c>
      <c r="F37" s="998">
        <v>82</v>
      </c>
      <c r="G37" s="998" t="s">
        <v>2327</v>
      </c>
      <c r="H37" s="999">
        <v>1075</v>
      </c>
      <c r="I37" s="995">
        <f t="shared" si="2"/>
        <v>1019</v>
      </c>
      <c r="J37" s="995">
        <f t="shared" si="3"/>
        <v>928</v>
      </c>
      <c r="K37" s="339" t="s">
        <v>1515</v>
      </c>
    </row>
    <row r="38" spans="1:11" ht="15.75">
      <c r="A38" s="996" t="s">
        <v>2326</v>
      </c>
      <c r="B38" s="997" t="s">
        <v>2324</v>
      </c>
      <c r="C38" s="998">
        <v>4</v>
      </c>
      <c r="D38" s="998">
        <v>13</v>
      </c>
      <c r="E38" s="998">
        <v>310</v>
      </c>
      <c r="F38" s="998">
        <v>82</v>
      </c>
      <c r="G38" s="998" t="s">
        <v>2327</v>
      </c>
      <c r="H38" s="999">
        <v>1120</v>
      </c>
      <c r="I38" s="995">
        <f t="shared" si="2"/>
        <v>1062</v>
      </c>
      <c r="J38" s="995">
        <f t="shared" si="3"/>
        <v>967</v>
      </c>
      <c r="K38" s="339" t="s">
        <v>1515</v>
      </c>
    </row>
    <row r="39" spans="1:11" ht="15.75">
      <c r="A39" s="996" t="s">
        <v>2326</v>
      </c>
      <c r="B39" s="997" t="s">
        <v>2325</v>
      </c>
      <c r="C39" s="998">
        <v>6</v>
      </c>
      <c r="D39" s="998">
        <v>5</v>
      </c>
      <c r="E39" s="998">
        <v>310</v>
      </c>
      <c r="F39" s="998">
        <v>82</v>
      </c>
      <c r="G39" s="998" t="s">
        <v>2327</v>
      </c>
      <c r="H39" s="999">
        <v>2130</v>
      </c>
      <c r="I39" s="995">
        <f t="shared" si="2"/>
        <v>2018</v>
      </c>
      <c r="J39" s="995">
        <f t="shared" si="3"/>
        <v>1839</v>
      </c>
      <c r="K39" s="339" t="s">
        <v>1515</v>
      </c>
    </row>
    <row r="40" spans="1:11" ht="15.75">
      <c r="A40" s="1000" t="s">
        <v>2328</v>
      </c>
      <c r="B40" s="337" t="s">
        <v>2329</v>
      </c>
      <c r="C40" s="1001" t="s">
        <v>2330</v>
      </c>
      <c r="D40" s="337" t="s">
        <v>2331</v>
      </c>
      <c r="E40" s="337">
        <v>240</v>
      </c>
      <c r="F40" s="337">
        <v>33</v>
      </c>
      <c r="G40" s="337" t="s">
        <v>2332</v>
      </c>
      <c r="H40" s="999">
        <v>511</v>
      </c>
      <c r="I40" s="995">
        <f t="shared" si="2"/>
        <v>485</v>
      </c>
      <c r="J40" s="995">
        <f t="shared" si="3"/>
        <v>442</v>
      </c>
      <c r="K40" s="339" t="s">
        <v>1515</v>
      </c>
    </row>
    <row r="41" spans="1:11" ht="15.75">
      <c r="A41" s="1000" t="s">
        <v>2333</v>
      </c>
      <c r="B41" s="337" t="s">
        <v>2318</v>
      </c>
      <c r="C41" s="1001" t="s">
        <v>2330</v>
      </c>
      <c r="D41" s="1007">
        <v>41974</v>
      </c>
      <c r="E41" s="337">
        <v>240</v>
      </c>
      <c r="F41" s="337">
        <v>33</v>
      </c>
      <c r="G41" s="337" t="s">
        <v>2332</v>
      </c>
      <c r="H41" s="999">
        <v>620</v>
      </c>
      <c r="I41" s="995">
        <f t="shared" si="2"/>
        <v>588</v>
      </c>
      <c r="J41" s="995">
        <f t="shared" si="3"/>
        <v>536</v>
      </c>
      <c r="K41" s="339" t="s">
        <v>1515</v>
      </c>
    </row>
    <row r="42" spans="1:11" ht="15.75">
      <c r="A42" s="1000" t="s">
        <v>2333</v>
      </c>
      <c r="B42" s="337" t="s">
        <v>2319</v>
      </c>
      <c r="C42" s="1001">
        <v>4</v>
      </c>
      <c r="D42" s="1001" t="s">
        <v>2334</v>
      </c>
      <c r="E42" s="337">
        <v>240</v>
      </c>
      <c r="F42" s="337">
        <v>33</v>
      </c>
      <c r="G42" s="337" t="s">
        <v>2332</v>
      </c>
      <c r="H42" s="999">
        <v>640</v>
      </c>
      <c r="I42" s="995">
        <f t="shared" si="2"/>
        <v>607</v>
      </c>
      <c r="J42" s="995">
        <f t="shared" si="3"/>
        <v>553</v>
      </c>
      <c r="K42" s="339" t="s">
        <v>1515</v>
      </c>
    </row>
    <row r="43" spans="1:11" ht="15.75">
      <c r="A43" s="1000" t="s">
        <v>2335</v>
      </c>
      <c r="B43" s="337" t="s">
        <v>2329</v>
      </c>
      <c r="C43" s="1001" t="s">
        <v>2336</v>
      </c>
      <c r="D43" s="337" t="s">
        <v>2331</v>
      </c>
      <c r="E43" s="337">
        <v>240</v>
      </c>
      <c r="F43" s="337">
        <v>33</v>
      </c>
      <c r="G43" s="337" t="s">
        <v>2332</v>
      </c>
      <c r="H43" s="999">
        <v>570</v>
      </c>
      <c r="I43" s="995">
        <f t="shared" si="2"/>
        <v>540</v>
      </c>
      <c r="J43" s="995">
        <f t="shared" si="3"/>
        <v>492</v>
      </c>
      <c r="K43" s="339" t="s">
        <v>1515</v>
      </c>
    </row>
    <row r="44" spans="1:11" ht="15.75">
      <c r="A44" s="1000" t="s">
        <v>2337</v>
      </c>
      <c r="B44" s="337" t="s">
        <v>2318</v>
      </c>
      <c r="C44" s="1001">
        <v>3</v>
      </c>
      <c r="D44" s="1001" t="s">
        <v>2338</v>
      </c>
      <c r="E44" s="337">
        <v>240</v>
      </c>
      <c r="F44" s="337">
        <v>33</v>
      </c>
      <c r="G44" s="337" t="s">
        <v>2332</v>
      </c>
      <c r="H44" s="999">
        <v>685</v>
      </c>
      <c r="I44" s="995">
        <f t="shared" si="2"/>
        <v>649</v>
      </c>
      <c r="J44" s="995">
        <f t="shared" si="3"/>
        <v>592</v>
      </c>
      <c r="K44" s="339" t="s">
        <v>1515</v>
      </c>
    </row>
    <row r="45" spans="1:11" ht="15.75">
      <c r="A45" s="1000" t="s">
        <v>2337</v>
      </c>
      <c r="B45" s="337" t="s">
        <v>2319</v>
      </c>
      <c r="C45" s="1001">
        <v>4</v>
      </c>
      <c r="D45" s="1001" t="s">
        <v>2334</v>
      </c>
      <c r="E45" s="337">
        <v>240</v>
      </c>
      <c r="F45" s="337">
        <v>33</v>
      </c>
      <c r="G45" s="337" t="s">
        <v>2332</v>
      </c>
      <c r="H45" s="999">
        <v>700</v>
      </c>
      <c r="I45" s="995">
        <f t="shared" si="2"/>
        <v>664</v>
      </c>
      <c r="J45" s="995">
        <f t="shared" si="3"/>
        <v>605</v>
      </c>
      <c r="K45" s="339" t="s">
        <v>1515</v>
      </c>
    </row>
    <row r="46" spans="1:11" ht="15.75">
      <c r="A46" s="1000" t="s">
        <v>2339</v>
      </c>
      <c r="B46" s="337" t="s">
        <v>2340</v>
      </c>
      <c r="C46" s="1001">
        <v>5</v>
      </c>
      <c r="D46" s="1001" t="s">
        <v>2305</v>
      </c>
      <c r="E46" s="337">
        <v>240</v>
      </c>
      <c r="F46" s="337">
        <v>33</v>
      </c>
      <c r="G46" s="337" t="s">
        <v>2332</v>
      </c>
      <c r="H46" s="999">
        <v>1125</v>
      </c>
      <c r="I46" s="995">
        <f t="shared" si="2"/>
        <v>1066</v>
      </c>
      <c r="J46" s="995">
        <f t="shared" si="3"/>
        <v>972</v>
      </c>
      <c r="K46" s="339" t="s">
        <v>1515</v>
      </c>
    </row>
    <row r="47" spans="1:11" ht="15.75">
      <c r="A47" s="1000" t="s">
        <v>2341</v>
      </c>
      <c r="B47" s="337" t="s">
        <v>2293</v>
      </c>
      <c r="C47" s="1001" t="s">
        <v>2342</v>
      </c>
      <c r="D47" s="337" t="s">
        <v>2343</v>
      </c>
      <c r="E47" s="337">
        <v>240</v>
      </c>
      <c r="F47" s="337">
        <v>48</v>
      </c>
      <c r="G47" s="337" t="s">
        <v>2344</v>
      </c>
      <c r="H47" s="999">
        <v>620</v>
      </c>
      <c r="I47" s="995">
        <f t="shared" si="2"/>
        <v>588</v>
      </c>
      <c r="J47" s="995">
        <f t="shared" si="3"/>
        <v>536</v>
      </c>
      <c r="K47" s="339" t="s">
        <v>1515</v>
      </c>
    </row>
    <row r="48" spans="1:11" ht="15.75">
      <c r="A48" s="1000" t="s">
        <v>2345</v>
      </c>
      <c r="B48" s="337" t="s">
        <v>2318</v>
      </c>
      <c r="C48" s="1001">
        <v>3</v>
      </c>
      <c r="D48" s="1001" t="s">
        <v>2338</v>
      </c>
      <c r="E48" s="337">
        <v>240</v>
      </c>
      <c r="F48" s="337">
        <v>48</v>
      </c>
      <c r="G48" s="337" t="s">
        <v>2344</v>
      </c>
      <c r="H48" s="999">
        <v>730</v>
      </c>
      <c r="I48" s="995">
        <f t="shared" si="2"/>
        <v>692</v>
      </c>
      <c r="J48" s="995">
        <f t="shared" si="3"/>
        <v>631</v>
      </c>
      <c r="K48" s="339" t="s">
        <v>1515</v>
      </c>
    </row>
    <row r="49" spans="1:11" ht="15.75">
      <c r="A49" s="1000" t="s">
        <v>2345</v>
      </c>
      <c r="B49" s="337" t="s">
        <v>2319</v>
      </c>
      <c r="C49" s="1008">
        <v>4</v>
      </c>
      <c r="D49" s="1008">
        <v>9</v>
      </c>
      <c r="E49" s="337">
        <v>240</v>
      </c>
      <c r="F49" s="337">
        <v>48</v>
      </c>
      <c r="G49" s="337" t="s">
        <v>2344</v>
      </c>
      <c r="H49" s="999">
        <v>750</v>
      </c>
      <c r="I49" s="995">
        <f t="shared" si="2"/>
        <v>711</v>
      </c>
      <c r="J49" s="995">
        <f t="shared" si="3"/>
        <v>648</v>
      </c>
      <c r="K49" s="339" t="s">
        <v>1515</v>
      </c>
    </row>
    <row r="50" spans="1:11" ht="15.75">
      <c r="A50" s="1000" t="s">
        <v>2346</v>
      </c>
      <c r="B50" s="337" t="s">
        <v>2329</v>
      </c>
      <c r="C50" s="1001" t="s">
        <v>2336</v>
      </c>
      <c r="D50" s="337" t="s">
        <v>2347</v>
      </c>
      <c r="E50" s="337">
        <v>255</v>
      </c>
      <c r="F50" s="337">
        <v>76</v>
      </c>
      <c r="G50" s="337" t="s">
        <v>2348</v>
      </c>
      <c r="H50" s="999">
        <v>920</v>
      </c>
      <c r="I50" s="995">
        <f t="shared" si="2"/>
        <v>872</v>
      </c>
      <c r="J50" s="995">
        <f t="shared" si="3"/>
        <v>795</v>
      </c>
      <c r="K50" s="339" t="s">
        <v>1515</v>
      </c>
    </row>
    <row r="51" spans="1:11" ht="15.75">
      <c r="A51" s="1000" t="s">
        <v>2349</v>
      </c>
      <c r="B51" s="337" t="s">
        <v>2318</v>
      </c>
      <c r="C51" s="1001">
        <v>3</v>
      </c>
      <c r="D51" s="337" t="s">
        <v>2350</v>
      </c>
      <c r="E51" s="337">
        <v>255</v>
      </c>
      <c r="F51" s="337">
        <v>76</v>
      </c>
      <c r="G51" s="337" t="s">
        <v>2348</v>
      </c>
      <c r="H51" s="999">
        <v>1030</v>
      </c>
      <c r="I51" s="995">
        <f t="shared" si="2"/>
        <v>976</v>
      </c>
      <c r="J51" s="995">
        <f t="shared" si="3"/>
        <v>890</v>
      </c>
      <c r="K51" s="339" t="s">
        <v>1515</v>
      </c>
    </row>
    <row r="52" spans="1:11" ht="15.75">
      <c r="A52" s="1000" t="s">
        <v>2349</v>
      </c>
      <c r="B52" s="337" t="s">
        <v>2319</v>
      </c>
      <c r="C52" s="1001">
        <v>4</v>
      </c>
      <c r="D52" s="1001" t="s">
        <v>2338</v>
      </c>
      <c r="E52" s="337">
        <v>255</v>
      </c>
      <c r="F52" s="337">
        <v>76</v>
      </c>
      <c r="G52" s="337" t="s">
        <v>2348</v>
      </c>
      <c r="H52" s="999">
        <v>1080</v>
      </c>
      <c r="I52" s="995">
        <f t="shared" si="2"/>
        <v>1024</v>
      </c>
      <c r="J52" s="995">
        <f t="shared" si="3"/>
        <v>933</v>
      </c>
      <c r="K52" s="339" t="s">
        <v>1515</v>
      </c>
    </row>
    <row r="53" spans="1:11" ht="15.75">
      <c r="A53" s="1000" t="s">
        <v>2351</v>
      </c>
      <c r="B53" s="337" t="s">
        <v>2352</v>
      </c>
      <c r="C53" s="1001">
        <v>5</v>
      </c>
      <c r="D53" s="1001" t="s">
        <v>2353</v>
      </c>
      <c r="E53" s="337">
        <v>255</v>
      </c>
      <c r="F53" s="337">
        <v>76</v>
      </c>
      <c r="G53" s="337" t="s">
        <v>2348</v>
      </c>
      <c r="H53" s="999">
        <v>1680</v>
      </c>
      <c r="I53" s="995">
        <f t="shared" si="2"/>
        <v>1592</v>
      </c>
      <c r="J53" s="995">
        <f t="shared" si="3"/>
        <v>1451</v>
      </c>
      <c r="K53" s="339" t="s">
        <v>1515</v>
      </c>
    </row>
    <row r="54" spans="1:11" ht="15.75">
      <c r="A54" s="1000" t="s">
        <v>2354</v>
      </c>
      <c r="B54" s="337" t="s">
        <v>2325</v>
      </c>
      <c r="C54" s="1001">
        <v>6</v>
      </c>
      <c r="D54" s="1001" t="s">
        <v>2355</v>
      </c>
      <c r="E54" s="337">
        <v>255</v>
      </c>
      <c r="F54" s="337">
        <v>76</v>
      </c>
      <c r="G54" s="337" t="s">
        <v>2348</v>
      </c>
      <c r="H54" s="999">
        <v>2010</v>
      </c>
      <c r="I54" s="995">
        <f t="shared" si="2"/>
        <v>1905</v>
      </c>
      <c r="J54" s="995">
        <f t="shared" si="3"/>
        <v>1735</v>
      </c>
      <c r="K54" s="339" t="s">
        <v>1515</v>
      </c>
    </row>
    <row r="55" spans="1:11" ht="15.75">
      <c r="A55" s="1000" t="s">
        <v>2356</v>
      </c>
      <c r="B55" s="337" t="s">
        <v>2293</v>
      </c>
      <c r="C55" s="1001" t="s">
        <v>2342</v>
      </c>
      <c r="D55" s="337" t="s">
        <v>2357</v>
      </c>
      <c r="E55" s="337">
        <v>300</v>
      </c>
      <c r="F55" s="337">
        <v>105</v>
      </c>
      <c r="G55" s="337" t="s">
        <v>2358</v>
      </c>
      <c r="H55" s="999">
        <v>1495</v>
      </c>
      <c r="I55" s="995">
        <f t="shared" si="2"/>
        <v>1417</v>
      </c>
      <c r="J55" s="995">
        <f t="shared" si="3"/>
        <v>1291</v>
      </c>
      <c r="K55" s="339" t="s">
        <v>1515</v>
      </c>
    </row>
    <row r="56" spans="1:11" ht="15.75">
      <c r="A56" s="1000" t="s">
        <v>2359</v>
      </c>
      <c r="B56" s="337" t="s">
        <v>2360</v>
      </c>
      <c r="C56" s="1001">
        <v>3</v>
      </c>
      <c r="D56" s="337" t="s">
        <v>2361</v>
      </c>
      <c r="E56" s="337">
        <v>300</v>
      </c>
      <c r="F56" s="337">
        <v>105</v>
      </c>
      <c r="G56" s="337" t="s">
        <v>2358</v>
      </c>
      <c r="H56" s="999">
        <v>1655</v>
      </c>
      <c r="I56" s="995">
        <f t="shared" si="2"/>
        <v>1568</v>
      </c>
      <c r="J56" s="995">
        <f t="shared" si="3"/>
        <v>1429</v>
      </c>
      <c r="K56" s="339" t="s">
        <v>1515</v>
      </c>
    </row>
    <row r="57" spans="1:11" ht="15.75">
      <c r="A57" s="1000" t="s">
        <v>2359</v>
      </c>
      <c r="B57" s="337" t="s">
        <v>2319</v>
      </c>
      <c r="C57" s="1001">
        <v>4</v>
      </c>
      <c r="D57" s="337" t="s">
        <v>2362</v>
      </c>
      <c r="E57" s="337">
        <v>300</v>
      </c>
      <c r="F57" s="337">
        <v>105</v>
      </c>
      <c r="G57" s="337" t="s">
        <v>2358</v>
      </c>
      <c r="H57" s="999">
        <v>1735</v>
      </c>
      <c r="I57" s="995">
        <f t="shared" si="2"/>
        <v>1644</v>
      </c>
      <c r="J57" s="995">
        <f t="shared" si="3"/>
        <v>1498</v>
      </c>
      <c r="K57" s="339" t="s">
        <v>1515</v>
      </c>
    </row>
    <row r="58" spans="1:11" ht="15.75">
      <c r="A58" s="1000" t="s">
        <v>2363</v>
      </c>
      <c r="B58" s="337" t="s">
        <v>2352</v>
      </c>
      <c r="C58" s="1001">
        <v>5</v>
      </c>
      <c r="D58" s="1001" t="s">
        <v>2364</v>
      </c>
      <c r="E58" s="337">
        <v>300</v>
      </c>
      <c r="F58" s="337">
        <v>105</v>
      </c>
      <c r="G58" s="337" t="s">
        <v>2358</v>
      </c>
      <c r="H58" s="999">
        <v>2335</v>
      </c>
      <c r="I58" s="995">
        <f t="shared" si="2"/>
        <v>2213</v>
      </c>
      <c r="J58" s="995">
        <f t="shared" si="3"/>
        <v>2016</v>
      </c>
      <c r="K58" s="339" t="s">
        <v>1515</v>
      </c>
    </row>
    <row r="59" spans="1:11" ht="15.75">
      <c r="A59" s="1002" t="s">
        <v>2365</v>
      </c>
      <c r="B59" s="341" t="s">
        <v>2325</v>
      </c>
      <c r="C59" s="1003">
        <v>6</v>
      </c>
      <c r="D59" s="1003" t="s">
        <v>2353</v>
      </c>
      <c r="E59" s="341">
        <v>300</v>
      </c>
      <c r="F59" s="341">
        <v>105</v>
      </c>
      <c r="G59" s="341" t="s">
        <v>2358</v>
      </c>
      <c r="H59" s="1009">
        <v>2920</v>
      </c>
      <c r="I59" s="1004">
        <f t="shared" si="2"/>
        <v>2767</v>
      </c>
      <c r="J59" s="1004">
        <f t="shared" si="3"/>
        <v>2521</v>
      </c>
      <c r="K59" s="343" t="s">
        <v>1515</v>
      </c>
    </row>
    <row r="60" spans="1:11" ht="15" customHeight="1">
      <c r="A60" s="1250" t="s">
        <v>2366</v>
      </c>
      <c r="B60" s="1250"/>
      <c r="C60" s="1250"/>
      <c r="D60" s="1250"/>
      <c r="E60" s="1250"/>
      <c r="F60" s="1250"/>
      <c r="G60" s="1250"/>
      <c r="H60" s="1250"/>
      <c r="I60" s="1250"/>
      <c r="J60" s="1250"/>
      <c r="K60" s="1250"/>
    </row>
    <row r="61" spans="1:11" s="170" customFormat="1" ht="15.75">
      <c r="A61" s="254" t="s">
        <v>2367</v>
      </c>
      <c r="B61" s="1010" t="s">
        <v>2315</v>
      </c>
      <c r="C61" s="247">
        <v>2</v>
      </c>
      <c r="D61" s="247" t="s">
        <v>2368</v>
      </c>
      <c r="E61" s="247">
        <v>386</v>
      </c>
      <c r="F61" s="247">
        <v>116</v>
      </c>
      <c r="G61" s="247" t="s">
        <v>2369</v>
      </c>
      <c r="H61" s="999">
        <v>1400</v>
      </c>
      <c r="I61" s="995">
        <f aca="true" t="shared" si="4" ref="I61:I68">ROUNDUP(H61/95*100*(100-HSM_bank)/100,0)</f>
        <v>1327</v>
      </c>
      <c r="J61" s="995">
        <f aca="true" t="shared" si="5" ref="J61:J68">ROUNDUP(H61/95*100*(100-HSM_diler)/100,0)</f>
        <v>1209</v>
      </c>
      <c r="K61" s="251" t="s">
        <v>1515</v>
      </c>
    </row>
    <row r="62" spans="1:11" s="170" customFormat="1" ht="15.75">
      <c r="A62" s="254" t="s">
        <v>2370</v>
      </c>
      <c r="B62" s="247" t="s">
        <v>2318</v>
      </c>
      <c r="C62" s="247">
        <v>3</v>
      </c>
      <c r="D62" s="247" t="s">
        <v>2350</v>
      </c>
      <c r="E62" s="247">
        <v>386</v>
      </c>
      <c r="F62" s="247">
        <v>116</v>
      </c>
      <c r="G62" s="247" t="s">
        <v>2369</v>
      </c>
      <c r="H62" s="999">
        <v>1680</v>
      </c>
      <c r="I62" s="995">
        <f t="shared" si="4"/>
        <v>1592</v>
      </c>
      <c r="J62" s="995">
        <f t="shared" si="5"/>
        <v>1451</v>
      </c>
      <c r="K62" s="251" t="s">
        <v>1515</v>
      </c>
    </row>
    <row r="63" spans="1:11" s="170" customFormat="1" ht="15.75">
      <c r="A63" s="254" t="s">
        <v>2371</v>
      </c>
      <c r="B63" s="247" t="s">
        <v>2319</v>
      </c>
      <c r="C63" s="247">
        <v>4</v>
      </c>
      <c r="D63" s="1010" t="s">
        <v>2338</v>
      </c>
      <c r="E63" s="247">
        <v>386</v>
      </c>
      <c r="F63" s="247">
        <v>116</v>
      </c>
      <c r="G63" s="247" t="s">
        <v>2369</v>
      </c>
      <c r="H63" s="999">
        <v>1765</v>
      </c>
      <c r="I63" s="995">
        <f t="shared" si="4"/>
        <v>1673</v>
      </c>
      <c r="J63" s="995">
        <f t="shared" si="5"/>
        <v>1524</v>
      </c>
      <c r="K63" s="251" t="s">
        <v>1515</v>
      </c>
    </row>
    <row r="64" spans="1:11" s="170" customFormat="1" ht="15.75">
      <c r="A64" s="254" t="s">
        <v>2372</v>
      </c>
      <c r="B64" s="247" t="s">
        <v>2293</v>
      </c>
      <c r="C64" s="247">
        <v>2</v>
      </c>
      <c r="D64" s="247" t="s">
        <v>2357</v>
      </c>
      <c r="E64" s="247">
        <v>400</v>
      </c>
      <c r="F64" s="247">
        <v>148</v>
      </c>
      <c r="G64" s="247" t="s">
        <v>2373</v>
      </c>
      <c r="H64" s="999">
        <v>1975</v>
      </c>
      <c r="I64" s="995">
        <f t="shared" si="4"/>
        <v>1872</v>
      </c>
      <c r="J64" s="995">
        <f t="shared" si="5"/>
        <v>1705</v>
      </c>
      <c r="K64" s="251" t="s">
        <v>1515</v>
      </c>
    </row>
    <row r="65" spans="1:11" s="170" customFormat="1" ht="15.75">
      <c r="A65" s="254" t="s">
        <v>2374</v>
      </c>
      <c r="B65" s="247" t="s">
        <v>2360</v>
      </c>
      <c r="C65" s="247">
        <v>3</v>
      </c>
      <c r="D65" s="247" t="s">
        <v>2361</v>
      </c>
      <c r="E65" s="247">
        <v>400</v>
      </c>
      <c r="F65" s="247">
        <v>148</v>
      </c>
      <c r="G65" s="247" t="s">
        <v>2373</v>
      </c>
      <c r="H65" s="999">
        <v>2285</v>
      </c>
      <c r="I65" s="995">
        <f t="shared" si="4"/>
        <v>2165</v>
      </c>
      <c r="J65" s="995">
        <f t="shared" si="5"/>
        <v>1973</v>
      </c>
      <c r="K65" s="251" t="s">
        <v>1515</v>
      </c>
    </row>
    <row r="66" spans="1:11" s="170" customFormat="1" ht="15.75">
      <c r="A66" s="254" t="s">
        <v>2374</v>
      </c>
      <c r="B66" s="247" t="s">
        <v>2319</v>
      </c>
      <c r="C66" s="247">
        <v>4</v>
      </c>
      <c r="D66" s="247" t="s">
        <v>2362</v>
      </c>
      <c r="E66" s="247">
        <v>400</v>
      </c>
      <c r="F66" s="247">
        <v>148</v>
      </c>
      <c r="G66" s="247" t="s">
        <v>2373</v>
      </c>
      <c r="H66" s="999">
        <v>2345</v>
      </c>
      <c r="I66" s="995">
        <f t="shared" si="4"/>
        <v>2222</v>
      </c>
      <c r="J66" s="995">
        <f t="shared" si="5"/>
        <v>2025</v>
      </c>
      <c r="K66" s="251" t="s">
        <v>1515</v>
      </c>
    </row>
    <row r="67" spans="1:11" s="170" customFormat="1" ht="15.75">
      <c r="A67" s="254" t="s">
        <v>2375</v>
      </c>
      <c r="B67" s="247" t="s">
        <v>2352</v>
      </c>
      <c r="C67" s="247">
        <v>5</v>
      </c>
      <c r="D67" s="1010" t="s">
        <v>2364</v>
      </c>
      <c r="E67" s="247">
        <v>400</v>
      </c>
      <c r="F67" s="247">
        <v>148</v>
      </c>
      <c r="G67" s="247" t="s">
        <v>2373</v>
      </c>
      <c r="H67" s="999">
        <v>3180</v>
      </c>
      <c r="I67" s="995">
        <f t="shared" si="4"/>
        <v>3013</v>
      </c>
      <c r="J67" s="995">
        <f t="shared" si="5"/>
        <v>2745</v>
      </c>
      <c r="K67" s="251" t="s">
        <v>1515</v>
      </c>
    </row>
    <row r="68" spans="1:11" s="170" customFormat="1" ht="15.75">
      <c r="A68" s="1011" t="s">
        <v>2376</v>
      </c>
      <c r="B68" s="258" t="s">
        <v>2325</v>
      </c>
      <c r="C68" s="258">
        <v>6</v>
      </c>
      <c r="D68" s="1012" t="s">
        <v>2353</v>
      </c>
      <c r="E68" s="258">
        <v>400</v>
      </c>
      <c r="F68" s="258">
        <v>148</v>
      </c>
      <c r="G68" s="258" t="s">
        <v>2373</v>
      </c>
      <c r="H68" s="1009">
        <v>3685</v>
      </c>
      <c r="I68" s="1004">
        <f t="shared" si="4"/>
        <v>3492</v>
      </c>
      <c r="J68" s="1004">
        <f t="shared" si="5"/>
        <v>3181</v>
      </c>
      <c r="K68" s="261" t="s">
        <v>1515</v>
      </c>
    </row>
    <row r="69" spans="1:11" ht="13.5" customHeight="1">
      <c r="A69" s="1243" t="s">
        <v>2377</v>
      </c>
      <c r="B69" s="1243"/>
      <c r="C69" s="1243"/>
      <c r="D69" s="1243"/>
      <c r="E69" s="1243"/>
      <c r="F69" s="1243"/>
      <c r="G69" s="1243"/>
      <c r="H69" s="1243"/>
      <c r="I69" s="1243"/>
      <c r="J69" s="1243"/>
      <c r="K69" s="1243"/>
    </row>
    <row r="70" spans="1:11" ht="17.25" customHeight="1">
      <c r="A70" s="1242" t="s">
        <v>2378</v>
      </c>
      <c r="B70" s="1242"/>
      <c r="C70" s="1242"/>
      <c r="D70" s="1242"/>
      <c r="E70" s="1242"/>
      <c r="F70" s="1242"/>
      <c r="G70" s="1242"/>
      <c r="H70" s="1242"/>
      <c r="I70" s="1242"/>
      <c r="J70" s="1242"/>
      <c r="K70" s="1242"/>
    </row>
    <row r="71" spans="1:11" ht="34.5" customHeight="1">
      <c r="A71" s="696" t="s">
        <v>2683</v>
      </c>
      <c r="B71" s="982" t="s">
        <v>2269</v>
      </c>
      <c r="C71" s="982" t="s">
        <v>2270</v>
      </c>
      <c r="D71" s="983" t="s">
        <v>2271</v>
      </c>
      <c r="E71" s="984" t="s">
        <v>2272</v>
      </c>
      <c r="F71" s="982" t="s">
        <v>2273</v>
      </c>
      <c r="G71" s="982" t="s">
        <v>2274</v>
      </c>
      <c r="H71" s="21" t="s">
        <v>1451</v>
      </c>
      <c r="I71" s="21" t="s">
        <v>1452</v>
      </c>
      <c r="J71" s="21" t="s">
        <v>1453</v>
      </c>
      <c r="K71" s="985" t="s">
        <v>2277</v>
      </c>
    </row>
    <row r="72" spans="1:11" ht="15.75">
      <c r="A72" s="986" t="s">
        <v>2379</v>
      </c>
      <c r="B72" s="332">
        <v>4</v>
      </c>
      <c r="C72" s="332">
        <v>2</v>
      </c>
      <c r="D72" s="1013" t="s">
        <v>2380</v>
      </c>
      <c r="E72" s="332">
        <v>220</v>
      </c>
      <c r="F72" s="332">
        <v>20</v>
      </c>
      <c r="G72" s="332" t="s">
        <v>2381</v>
      </c>
      <c r="H72" s="990">
        <v>155</v>
      </c>
      <c r="I72" s="990">
        <v>145</v>
      </c>
      <c r="J72" s="990">
        <v>130</v>
      </c>
      <c r="K72" s="334" t="s">
        <v>1515</v>
      </c>
    </row>
    <row r="73" spans="1:11" ht="15.75">
      <c r="A73" s="1000" t="s">
        <v>2382</v>
      </c>
      <c r="B73" s="337">
        <v>4</v>
      </c>
      <c r="C73" s="337">
        <v>2</v>
      </c>
      <c r="D73" s="1001" t="s">
        <v>2380</v>
      </c>
      <c r="E73" s="337">
        <v>220</v>
      </c>
      <c r="F73" s="337">
        <v>20</v>
      </c>
      <c r="G73" s="337" t="s">
        <v>2383</v>
      </c>
      <c r="H73" s="1014">
        <v>220</v>
      </c>
      <c r="I73" s="1014">
        <v>205</v>
      </c>
      <c r="J73" s="1014">
        <v>190</v>
      </c>
      <c r="K73" s="339" t="s">
        <v>1515</v>
      </c>
    </row>
    <row r="74" spans="1:11" ht="15.75">
      <c r="A74" s="1000" t="s">
        <v>2384</v>
      </c>
      <c r="B74" s="337" t="s">
        <v>2385</v>
      </c>
      <c r="C74" s="337">
        <v>3</v>
      </c>
      <c r="D74" s="1001" t="s">
        <v>2312</v>
      </c>
      <c r="E74" s="337">
        <v>220</v>
      </c>
      <c r="F74" s="337">
        <v>20</v>
      </c>
      <c r="G74" s="337" t="s">
        <v>2383</v>
      </c>
      <c r="H74" s="1014">
        <v>285</v>
      </c>
      <c r="I74" s="1014">
        <v>260</v>
      </c>
      <c r="J74" s="1014">
        <v>245</v>
      </c>
      <c r="K74" s="339" t="s">
        <v>1515</v>
      </c>
    </row>
    <row r="75" spans="1:11" ht="15.75">
      <c r="A75" s="1000" t="s">
        <v>2386</v>
      </c>
      <c r="B75" s="337" t="s">
        <v>2385</v>
      </c>
      <c r="C75" s="337">
        <v>3</v>
      </c>
      <c r="D75" s="1001" t="s">
        <v>2312</v>
      </c>
      <c r="E75" s="337">
        <v>220</v>
      </c>
      <c r="F75" s="337">
        <v>20</v>
      </c>
      <c r="G75" s="337" t="s">
        <v>2387</v>
      </c>
      <c r="H75" s="1014">
        <v>374</v>
      </c>
      <c r="I75" s="1014">
        <v>350</v>
      </c>
      <c r="J75" s="1014">
        <v>325</v>
      </c>
      <c r="K75" s="339" t="s">
        <v>1515</v>
      </c>
    </row>
    <row r="76" spans="1:11" ht="15.75">
      <c r="A76" s="1000" t="s">
        <v>2388</v>
      </c>
      <c r="B76" s="337">
        <v>4</v>
      </c>
      <c r="C76" s="337">
        <v>2</v>
      </c>
      <c r="D76" s="1001" t="s">
        <v>2380</v>
      </c>
      <c r="E76" s="337">
        <v>220</v>
      </c>
      <c r="F76" s="337">
        <v>20</v>
      </c>
      <c r="G76" s="337" t="s">
        <v>2387</v>
      </c>
      <c r="H76" s="1014">
        <v>310</v>
      </c>
      <c r="I76" s="1014">
        <v>290</v>
      </c>
      <c r="J76" s="1014">
        <v>270</v>
      </c>
      <c r="K76" s="339" t="s">
        <v>1515</v>
      </c>
    </row>
    <row r="77" spans="1:11" ht="15.75">
      <c r="A77" s="1000" t="s">
        <v>2389</v>
      </c>
      <c r="B77" s="337" t="s">
        <v>2385</v>
      </c>
      <c r="C77" s="337">
        <v>3</v>
      </c>
      <c r="D77" s="1001"/>
      <c r="E77" s="337">
        <v>250</v>
      </c>
      <c r="F77" s="337"/>
      <c r="G77" s="337"/>
      <c r="H77" s="1014">
        <v>470</v>
      </c>
      <c r="I77" s="1014">
        <v>440</v>
      </c>
      <c r="J77" s="1014">
        <v>410</v>
      </c>
      <c r="K77" s="339" t="s">
        <v>1515</v>
      </c>
    </row>
    <row r="78" spans="1:11" ht="15.75">
      <c r="A78" s="1000" t="s">
        <v>2390</v>
      </c>
      <c r="B78" s="337">
        <v>4</v>
      </c>
      <c r="C78" s="337">
        <v>2</v>
      </c>
      <c r="D78" s="1001"/>
      <c r="E78" s="337">
        <v>250</v>
      </c>
      <c r="F78" s="337"/>
      <c r="G78" s="337"/>
      <c r="H78" s="1014">
        <v>400</v>
      </c>
      <c r="I78" s="1014">
        <v>370</v>
      </c>
      <c r="J78" s="1014">
        <v>345</v>
      </c>
      <c r="K78" s="339" t="s">
        <v>1515</v>
      </c>
    </row>
    <row r="79" spans="1:11" ht="15.75">
      <c r="A79" s="1000" t="s">
        <v>2391</v>
      </c>
      <c r="B79" s="337">
        <v>4</v>
      </c>
      <c r="C79" s="337">
        <v>2</v>
      </c>
      <c r="D79" s="1001" t="s">
        <v>2392</v>
      </c>
      <c r="E79" s="337">
        <v>240</v>
      </c>
      <c r="F79" s="337">
        <v>35</v>
      </c>
      <c r="G79" s="337" t="s">
        <v>2393</v>
      </c>
      <c r="H79" s="1014">
        <v>480</v>
      </c>
      <c r="I79" s="1014">
        <v>465</v>
      </c>
      <c r="J79" s="1014">
        <v>450</v>
      </c>
      <c r="K79" s="339" t="s">
        <v>1515</v>
      </c>
    </row>
    <row r="80" spans="1:11" ht="15.75">
      <c r="A80" s="1000" t="s">
        <v>2394</v>
      </c>
      <c r="B80" s="337" t="s">
        <v>2395</v>
      </c>
      <c r="C80" s="337">
        <v>4</v>
      </c>
      <c r="D80" s="1001" t="s">
        <v>2396</v>
      </c>
      <c r="E80" s="337">
        <v>240</v>
      </c>
      <c r="F80" s="337">
        <v>35</v>
      </c>
      <c r="G80" s="337" t="s">
        <v>2393</v>
      </c>
      <c r="H80" s="1014">
        <v>555</v>
      </c>
      <c r="I80" s="1014">
        <v>540</v>
      </c>
      <c r="J80" s="1014">
        <v>520</v>
      </c>
      <c r="K80" s="339" t="s">
        <v>1515</v>
      </c>
    </row>
    <row r="81" spans="1:11" ht="15.75">
      <c r="A81" s="1000" t="s">
        <v>2394</v>
      </c>
      <c r="B81" s="337" t="s">
        <v>2397</v>
      </c>
      <c r="C81" s="337">
        <v>3</v>
      </c>
      <c r="D81" s="1001" t="s">
        <v>2398</v>
      </c>
      <c r="E81" s="337">
        <v>240</v>
      </c>
      <c r="F81" s="337">
        <v>35</v>
      </c>
      <c r="G81" s="337" t="s">
        <v>2393</v>
      </c>
      <c r="H81" s="1014">
        <v>555</v>
      </c>
      <c r="I81" s="1014">
        <v>540</v>
      </c>
      <c r="J81" s="1014">
        <v>520</v>
      </c>
      <c r="K81" s="339" t="s">
        <v>1515</v>
      </c>
    </row>
    <row r="82" spans="1:11" ht="15.75">
      <c r="A82" s="1000" t="s">
        <v>2399</v>
      </c>
      <c r="B82" s="337" t="s">
        <v>2400</v>
      </c>
      <c r="C82" s="337">
        <v>6</v>
      </c>
      <c r="D82" s="1001" t="s">
        <v>2355</v>
      </c>
      <c r="E82" s="337">
        <v>240</v>
      </c>
      <c r="F82" s="337">
        <v>35</v>
      </c>
      <c r="G82" s="337" t="s">
        <v>2393</v>
      </c>
      <c r="H82" s="1014">
        <v>950</v>
      </c>
      <c r="I82" s="1014">
        <v>900</v>
      </c>
      <c r="J82" s="1014">
        <v>870</v>
      </c>
      <c r="K82" s="339" t="s">
        <v>1515</v>
      </c>
    </row>
    <row r="83" spans="1:11" ht="15.75">
      <c r="A83" s="1000" t="s">
        <v>2401</v>
      </c>
      <c r="B83" s="337">
        <v>4</v>
      </c>
      <c r="C83" s="337">
        <v>2</v>
      </c>
      <c r="D83" s="1001" t="s">
        <v>2402</v>
      </c>
      <c r="E83" s="337">
        <v>240</v>
      </c>
      <c r="F83" s="337">
        <v>50</v>
      </c>
      <c r="G83" s="337" t="s">
        <v>2403</v>
      </c>
      <c r="H83" s="1014">
        <v>550</v>
      </c>
      <c r="I83" s="1014">
        <v>530</v>
      </c>
      <c r="J83" s="1014">
        <v>510</v>
      </c>
      <c r="K83" s="339" t="s">
        <v>1515</v>
      </c>
    </row>
    <row r="84" spans="1:11" ht="15.75">
      <c r="A84" s="1000" t="s">
        <v>2404</v>
      </c>
      <c r="B84" s="337" t="s">
        <v>2395</v>
      </c>
      <c r="C84" s="337">
        <v>4</v>
      </c>
      <c r="D84" s="1001" t="s">
        <v>2380</v>
      </c>
      <c r="E84" s="337">
        <v>240</v>
      </c>
      <c r="F84" s="337">
        <v>50</v>
      </c>
      <c r="G84" s="337" t="s">
        <v>2403</v>
      </c>
      <c r="H84" s="1014">
        <v>620</v>
      </c>
      <c r="I84" s="1014">
        <v>600</v>
      </c>
      <c r="J84" s="1014">
        <v>580</v>
      </c>
      <c r="K84" s="339" t="s">
        <v>1515</v>
      </c>
    </row>
    <row r="85" spans="1:11" ht="15.75">
      <c r="A85" s="1000" t="s">
        <v>2404</v>
      </c>
      <c r="B85" s="337" t="s">
        <v>2397</v>
      </c>
      <c r="C85" s="337">
        <v>3</v>
      </c>
      <c r="D85" s="1001" t="s">
        <v>2350</v>
      </c>
      <c r="E85" s="337">
        <v>240</v>
      </c>
      <c r="F85" s="337">
        <v>50</v>
      </c>
      <c r="G85" s="337" t="s">
        <v>2403</v>
      </c>
      <c r="H85" s="1014">
        <v>620</v>
      </c>
      <c r="I85" s="1014">
        <v>600</v>
      </c>
      <c r="J85" s="1014">
        <v>580</v>
      </c>
      <c r="K85" s="339" t="s">
        <v>1515</v>
      </c>
    </row>
    <row r="86" spans="1:11" ht="15.75">
      <c r="A86" s="1000" t="s">
        <v>2405</v>
      </c>
      <c r="B86" s="337">
        <v>4</v>
      </c>
      <c r="C86" s="337">
        <v>2</v>
      </c>
      <c r="D86" s="1001" t="s">
        <v>2406</v>
      </c>
      <c r="E86" s="337">
        <v>260</v>
      </c>
      <c r="F86" s="337">
        <v>100</v>
      </c>
      <c r="G86" s="337" t="s">
        <v>2407</v>
      </c>
      <c r="H86" s="1014">
        <v>740</v>
      </c>
      <c r="I86" s="1014">
        <v>715</v>
      </c>
      <c r="J86" s="1014">
        <v>690</v>
      </c>
      <c r="K86" s="339" t="s">
        <v>1515</v>
      </c>
    </row>
    <row r="87" spans="1:11" ht="15.75">
      <c r="A87" s="1000" t="s">
        <v>2408</v>
      </c>
      <c r="B87" s="337" t="s">
        <v>2395</v>
      </c>
      <c r="C87" s="337">
        <v>4</v>
      </c>
      <c r="D87" s="1001" t="s">
        <v>2396</v>
      </c>
      <c r="E87" s="337">
        <v>260</v>
      </c>
      <c r="F87" s="337">
        <v>100</v>
      </c>
      <c r="G87" s="337" t="s">
        <v>2407</v>
      </c>
      <c r="H87" s="1014">
        <v>830</v>
      </c>
      <c r="I87" s="1014">
        <v>800</v>
      </c>
      <c r="J87" s="1014">
        <v>777</v>
      </c>
      <c r="K87" s="339" t="s">
        <v>1515</v>
      </c>
    </row>
    <row r="88" spans="1:11" ht="15.75">
      <c r="A88" s="1000" t="s">
        <v>2408</v>
      </c>
      <c r="B88" s="337" t="s">
        <v>2409</v>
      </c>
      <c r="C88" s="337">
        <v>3</v>
      </c>
      <c r="D88" s="1001" t="s">
        <v>2350</v>
      </c>
      <c r="E88" s="337">
        <v>260</v>
      </c>
      <c r="F88" s="337">
        <v>100</v>
      </c>
      <c r="G88" s="337" t="s">
        <v>2407</v>
      </c>
      <c r="H88" s="1014">
        <v>830</v>
      </c>
      <c r="I88" s="1014">
        <v>800</v>
      </c>
      <c r="J88" s="1014">
        <v>777</v>
      </c>
      <c r="K88" s="339" t="s">
        <v>1515</v>
      </c>
    </row>
    <row r="89" spans="1:11" ht="15.75">
      <c r="A89" s="1015" t="s">
        <v>2410</v>
      </c>
      <c r="B89" s="247">
        <v>4</v>
      </c>
      <c r="C89" s="247">
        <v>2</v>
      </c>
      <c r="D89" s="1010"/>
      <c r="E89" s="247"/>
      <c r="F89" s="247"/>
      <c r="G89" s="247"/>
      <c r="H89" s="1014">
        <v>950</v>
      </c>
      <c r="I89" s="1014">
        <v>920</v>
      </c>
      <c r="J89" s="1014">
        <v>885</v>
      </c>
      <c r="K89" s="251" t="s">
        <v>1515</v>
      </c>
    </row>
    <row r="90" spans="1:11" ht="15.75">
      <c r="A90" s="1015" t="s">
        <v>2411</v>
      </c>
      <c r="B90" s="247" t="s">
        <v>2409</v>
      </c>
      <c r="C90" s="247">
        <v>3</v>
      </c>
      <c r="D90" s="1010"/>
      <c r="E90" s="247"/>
      <c r="F90" s="247"/>
      <c r="G90" s="247"/>
      <c r="H90" s="1014">
        <v>1060</v>
      </c>
      <c r="I90" s="1014">
        <v>1010</v>
      </c>
      <c r="J90" s="1014">
        <v>960</v>
      </c>
      <c r="K90" s="251" t="s">
        <v>1515</v>
      </c>
    </row>
    <row r="91" spans="1:11" ht="15.75">
      <c r="A91" s="1015" t="s">
        <v>2411</v>
      </c>
      <c r="B91" s="247" t="s">
        <v>2412</v>
      </c>
      <c r="C91" s="247">
        <v>4</v>
      </c>
      <c r="D91" s="1010"/>
      <c r="E91" s="247"/>
      <c r="F91" s="247"/>
      <c r="G91" s="247"/>
      <c r="H91" s="1014">
        <v>1060</v>
      </c>
      <c r="I91" s="1014">
        <v>1010</v>
      </c>
      <c r="J91" s="1014">
        <v>960</v>
      </c>
      <c r="K91" s="251" t="s">
        <v>1515</v>
      </c>
    </row>
    <row r="92" spans="1:11" ht="15.75">
      <c r="A92" s="1015" t="s">
        <v>2413</v>
      </c>
      <c r="B92" s="247" t="s">
        <v>2400</v>
      </c>
      <c r="C92" s="247">
        <v>6</v>
      </c>
      <c r="D92" s="1010"/>
      <c r="E92" s="247"/>
      <c r="F92" s="247"/>
      <c r="G92" s="247"/>
      <c r="H92" s="1014">
        <v>1900</v>
      </c>
      <c r="I92" s="1014">
        <v>1820</v>
      </c>
      <c r="J92" s="1014">
        <v>1750</v>
      </c>
      <c r="K92" s="251" t="s">
        <v>1515</v>
      </c>
    </row>
    <row r="93" spans="1:11" ht="15.75">
      <c r="A93" s="254" t="s">
        <v>2414</v>
      </c>
      <c r="B93" s="1016" t="s">
        <v>2324</v>
      </c>
      <c r="C93" s="247">
        <v>4</v>
      </c>
      <c r="D93" s="1010" t="s">
        <v>2392</v>
      </c>
      <c r="E93" s="247">
        <v>260</v>
      </c>
      <c r="F93" s="247">
        <v>90</v>
      </c>
      <c r="G93" s="247" t="s">
        <v>2415</v>
      </c>
      <c r="H93" s="1014" t="s">
        <v>3</v>
      </c>
      <c r="I93" s="1014" t="s">
        <v>3</v>
      </c>
      <c r="J93" s="1014" t="s">
        <v>3</v>
      </c>
      <c r="K93" s="251" t="s">
        <v>1515</v>
      </c>
    </row>
    <row r="94" spans="1:11" ht="15.75">
      <c r="A94" s="254" t="s">
        <v>2416</v>
      </c>
      <c r="B94" s="247" t="s">
        <v>2417</v>
      </c>
      <c r="C94" s="247">
        <v>5</v>
      </c>
      <c r="D94" s="1010" t="s">
        <v>2418</v>
      </c>
      <c r="E94" s="247">
        <v>260</v>
      </c>
      <c r="F94" s="247">
        <v>90</v>
      </c>
      <c r="G94" s="247" t="s">
        <v>2415</v>
      </c>
      <c r="H94" s="1014">
        <v>1830</v>
      </c>
      <c r="I94" s="1014">
        <v>1750</v>
      </c>
      <c r="J94" s="1014">
        <v>1660</v>
      </c>
      <c r="K94" s="251" t="s">
        <v>1515</v>
      </c>
    </row>
    <row r="95" spans="1:11" ht="15.75">
      <c r="A95" s="254" t="s">
        <v>2419</v>
      </c>
      <c r="B95" s="247" t="s">
        <v>2400</v>
      </c>
      <c r="C95" s="247">
        <v>6</v>
      </c>
      <c r="D95" s="1010" t="s">
        <v>2420</v>
      </c>
      <c r="E95" s="247">
        <v>260</v>
      </c>
      <c r="F95" s="247">
        <v>90</v>
      </c>
      <c r="G95" s="247" t="s">
        <v>2415</v>
      </c>
      <c r="H95" s="1014">
        <v>2100</v>
      </c>
      <c r="I95" s="1014">
        <v>2000</v>
      </c>
      <c r="J95" s="1014">
        <v>1900</v>
      </c>
      <c r="K95" s="251" t="s">
        <v>1515</v>
      </c>
    </row>
    <row r="96" spans="1:11" ht="15.75">
      <c r="A96" s="1015" t="s">
        <v>2421</v>
      </c>
      <c r="B96" s="247" t="s">
        <v>2400</v>
      </c>
      <c r="C96" s="247">
        <v>6</v>
      </c>
      <c r="D96" s="1010" t="s">
        <v>2420</v>
      </c>
      <c r="E96" s="247">
        <v>260</v>
      </c>
      <c r="F96" s="247">
        <v>90</v>
      </c>
      <c r="G96" s="247" t="s">
        <v>2415</v>
      </c>
      <c r="H96" s="1014">
        <v>2250</v>
      </c>
      <c r="I96" s="1014">
        <v>2150</v>
      </c>
      <c r="J96" s="1014">
        <v>2050</v>
      </c>
      <c r="K96" s="251" t="s">
        <v>1515</v>
      </c>
    </row>
    <row r="97" spans="1:11" ht="15.75">
      <c r="A97" s="1000" t="s">
        <v>2422</v>
      </c>
      <c r="B97" s="337">
        <v>4</v>
      </c>
      <c r="C97" s="337">
        <v>2</v>
      </c>
      <c r="D97" s="1001" t="s">
        <v>2423</v>
      </c>
      <c r="E97" s="337">
        <v>310</v>
      </c>
      <c r="F97" s="337">
        <v>140</v>
      </c>
      <c r="G97" s="337" t="s">
        <v>2424</v>
      </c>
      <c r="H97" s="1014">
        <v>1090</v>
      </c>
      <c r="I97" s="1014">
        <v>1030</v>
      </c>
      <c r="J97" s="1014">
        <v>990</v>
      </c>
      <c r="K97" s="339" t="s">
        <v>1515</v>
      </c>
    </row>
    <row r="98" spans="1:11" ht="15.75">
      <c r="A98" s="1000" t="s">
        <v>2425</v>
      </c>
      <c r="B98" s="337" t="s">
        <v>2412</v>
      </c>
      <c r="C98" s="337">
        <v>4</v>
      </c>
      <c r="D98" s="1001" t="s">
        <v>2396</v>
      </c>
      <c r="E98" s="337">
        <v>310</v>
      </c>
      <c r="F98" s="337">
        <v>140</v>
      </c>
      <c r="G98" s="337" t="s">
        <v>2424</v>
      </c>
      <c r="H98" s="1014">
        <v>1200</v>
      </c>
      <c r="I98" s="1014">
        <v>1140</v>
      </c>
      <c r="J98" s="1014">
        <v>1090</v>
      </c>
      <c r="K98" s="339" t="s">
        <v>1515</v>
      </c>
    </row>
    <row r="99" spans="1:11" ht="15.75">
      <c r="A99" s="1000" t="s">
        <v>2425</v>
      </c>
      <c r="B99" s="337" t="s">
        <v>2409</v>
      </c>
      <c r="C99" s="337">
        <v>3</v>
      </c>
      <c r="D99" s="1001" t="s">
        <v>2426</v>
      </c>
      <c r="E99" s="337">
        <v>310</v>
      </c>
      <c r="F99" s="337">
        <v>140</v>
      </c>
      <c r="G99" s="337" t="s">
        <v>2424</v>
      </c>
      <c r="H99" s="1014">
        <v>1200</v>
      </c>
      <c r="I99" s="1014">
        <v>1140</v>
      </c>
      <c r="J99" s="1014">
        <v>1090</v>
      </c>
      <c r="K99" s="339" t="s">
        <v>1515</v>
      </c>
    </row>
    <row r="100" spans="1:11" ht="15.75">
      <c r="A100" s="1000" t="s">
        <v>2427</v>
      </c>
      <c r="B100" s="337">
        <v>4</v>
      </c>
      <c r="C100" s="337">
        <v>2</v>
      </c>
      <c r="D100" s="1001" t="s">
        <v>2402</v>
      </c>
      <c r="E100" s="337">
        <v>390</v>
      </c>
      <c r="F100" s="337">
        <v>150</v>
      </c>
      <c r="G100" s="337" t="s">
        <v>2428</v>
      </c>
      <c r="H100" s="1014">
        <v>1420</v>
      </c>
      <c r="I100" s="1014">
        <v>1340</v>
      </c>
      <c r="J100" s="1014">
        <v>1280</v>
      </c>
      <c r="K100" s="339" t="s">
        <v>1515</v>
      </c>
    </row>
    <row r="101" spans="1:11" ht="15.75">
      <c r="A101" s="1000" t="s">
        <v>2429</v>
      </c>
      <c r="B101" s="337" t="s">
        <v>2412</v>
      </c>
      <c r="C101" s="337">
        <v>4</v>
      </c>
      <c r="D101" s="1001" t="s">
        <v>2396</v>
      </c>
      <c r="E101" s="337">
        <v>390</v>
      </c>
      <c r="F101" s="337">
        <v>150</v>
      </c>
      <c r="G101" s="337" t="s">
        <v>2428</v>
      </c>
      <c r="H101" s="1014">
        <v>1700</v>
      </c>
      <c r="I101" s="1014">
        <v>1600</v>
      </c>
      <c r="J101" s="1014">
        <v>1540</v>
      </c>
      <c r="K101" s="339" t="s">
        <v>1515</v>
      </c>
    </row>
    <row r="102" spans="1:11" ht="15.75">
      <c r="A102" s="1000" t="s">
        <v>2429</v>
      </c>
      <c r="B102" s="337" t="s">
        <v>2409</v>
      </c>
      <c r="C102" s="337">
        <v>3</v>
      </c>
      <c r="D102" s="1001" t="s">
        <v>2350</v>
      </c>
      <c r="E102" s="337">
        <v>390</v>
      </c>
      <c r="F102" s="337">
        <v>150</v>
      </c>
      <c r="G102" s="337" t="s">
        <v>2428</v>
      </c>
      <c r="H102" s="1014">
        <v>1700</v>
      </c>
      <c r="I102" s="1014">
        <v>1600</v>
      </c>
      <c r="J102" s="1014">
        <v>1540</v>
      </c>
      <c r="K102" s="339" t="s">
        <v>1515</v>
      </c>
    </row>
    <row r="103" spans="1:11" ht="15.75">
      <c r="A103" s="1000" t="s">
        <v>2430</v>
      </c>
      <c r="B103" s="1001" t="s">
        <v>2431</v>
      </c>
      <c r="C103" s="337">
        <v>2</v>
      </c>
      <c r="D103" s="1001" t="s">
        <v>2432</v>
      </c>
      <c r="E103" s="337">
        <v>400</v>
      </c>
      <c r="F103" s="337">
        <v>200</v>
      </c>
      <c r="G103" s="337" t="s">
        <v>2433</v>
      </c>
      <c r="H103" s="1014">
        <v>1820</v>
      </c>
      <c r="I103" s="1014">
        <v>1720</v>
      </c>
      <c r="J103" s="1014">
        <v>1650</v>
      </c>
      <c r="K103" s="339" t="s">
        <v>1515</v>
      </c>
    </row>
    <row r="104" spans="1:11" ht="15.75">
      <c r="A104" s="1000" t="s">
        <v>2434</v>
      </c>
      <c r="B104" s="1017" t="s">
        <v>2412</v>
      </c>
      <c r="C104" s="337">
        <v>4</v>
      </c>
      <c r="D104" s="1001" t="s">
        <v>2350</v>
      </c>
      <c r="E104" s="337">
        <v>400</v>
      </c>
      <c r="F104" s="337">
        <v>200</v>
      </c>
      <c r="G104" s="337" t="s">
        <v>2433</v>
      </c>
      <c r="H104" s="1014">
        <v>2100</v>
      </c>
      <c r="I104" s="1014">
        <v>1980</v>
      </c>
      <c r="J104" s="1014">
        <v>1890</v>
      </c>
      <c r="K104" s="339" t="s">
        <v>1515</v>
      </c>
    </row>
    <row r="105" spans="1:11" ht="15.75">
      <c r="A105" s="1000" t="s">
        <v>2434</v>
      </c>
      <c r="B105" s="337" t="s">
        <v>2409</v>
      </c>
      <c r="C105" s="337">
        <v>3</v>
      </c>
      <c r="D105" s="1001" t="s">
        <v>2435</v>
      </c>
      <c r="E105" s="337">
        <v>400</v>
      </c>
      <c r="F105" s="337">
        <v>200</v>
      </c>
      <c r="G105" s="337" t="s">
        <v>2433</v>
      </c>
      <c r="H105" s="1014">
        <v>2100</v>
      </c>
      <c r="I105" s="1014">
        <v>1980</v>
      </c>
      <c r="J105" s="1014">
        <v>1890</v>
      </c>
      <c r="K105" s="339" t="s">
        <v>1515</v>
      </c>
    </row>
    <row r="106" spans="1:11" ht="15.75">
      <c r="A106" s="1015" t="s">
        <v>2436</v>
      </c>
      <c r="B106" s="247">
        <v>6</v>
      </c>
      <c r="C106" s="247">
        <v>2</v>
      </c>
      <c r="D106" s="1010" t="s">
        <v>2437</v>
      </c>
      <c r="E106" s="247">
        <v>310</v>
      </c>
      <c r="F106" s="247">
        <v>140</v>
      </c>
      <c r="G106" s="247" t="s">
        <v>2438</v>
      </c>
      <c r="H106" s="1014">
        <v>2600</v>
      </c>
      <c r="I106" s="1014">
        <v>2600</v>
      </c>
      <c r="J106" s="1014">
        <v>2600</v>
      </c>
      <c r="K106" s="251" t="s">
        <v>1515</v>
      </c>
    </row>
    <row r="107" spans="1:11" ht="15.75">
      <c r="A107" s="1015" t="s">
        <v>2439</v>
      </c>
      <c r="B107" s="247" t="s">
        <v>2412</v>
      </c>
      <c r="C107" s="247">
        <v>4</v>
      </c>
      <c r="D107" s="1010" t="s">
        <v>2440</v>
      </c>
      <c r="E107" s="247">
        <v>310</v>
      </c>
      <c r="F107" s="247">
        <v>140</v>
      </c>
      <c r="G107" s="247" t="s">
        <v>2438</v>
      </c>
      <c r="H107" s="1014">
        <v>2810</v>
      </c>
      <c r="I107" s="1014">
        <v>2810</v>
      </c>
      <c r="J107" s="1014">
        <v>2810</v>
      </c>
      <c r="K107" s="251" t="s">
        <v>1515</v>
      </c>
    </row>
    <row r="108" spans="1:11" ht="15.75">
      <c r="A108" s="1015" t="s">
        <v>2439</v>
      </c>
      <c r="B108" s="247" t="s">
        <v>2409</v>
      </c>
      <c r="C108" s="247">
        <v>3</v>
      </c>
      <c r="D108" s="1010" t="s">
        <v>2441</v>
      </c>
      <c r="E108" s="247">
        <v>310</v>
      </c>
      <c r="F108" s="247">
        <v>140</v>
      </c>
      <c r="G108" s="247" t="s">
        <v>2438</v>
      </c>
      <c r="H108" s="1014">
        <v>2810</v>
      </c>
      <c r="I108" s="1014">
        <v>2810</v>
      </c>
      <c r="J108" s="1014">
        <v>2810</v>
      </c>
      <c r="K108" s="251" t="s">
        <v>1515</v>
      </c>
    </row>
    <row r="109" spans="1:11" ht="15.75">
      <c r="A109" s="1015" t="s">
        <v>2442</v>
      </c>
      <c r="B109" s="247" t="s">
        <v>2400</v>
      </c>
      <c r="C109" s="247">
        <v>6</v>
      </c>
      <c r="D109" s="1010" t="s">
        <v>2443</v>
      </c>
      <c r="E109" s="247">
        <v>310</v>
      </c>
      <c r="F109" s="247">
        <v>140</v>
      </c>
      <c r="G109" s="247" t="s">
        <v>2438</v>
      </c>
      <c r="H109" s="1014">
        <v>4970</v>
      </c>
      <c r="I109" s="1014">
        <v>4760</v>
      </c>
      <c r="J109" s="1014">
        <v>4500</v>
      </c>
      <c r="K109" s="251" t="s">
        <v>1515</v>
      </c>
    </row>
    <row r="110" spans="1:11" ht="15.75">
      <c r="A110" s="1000" t="s">
        <v>2444</v>
      </c>
      <c r="B110" s="337">
        <v>6</v>
      </c>
      <c r="C110" s="337">
        <v>2</v>
      </c>
      <c r="D110" s="1001" t="s">
        <v>2437</v>
      </c>
      <c r="E110" s="337">
        <v>405</v>
      </c>
      <c r="F110" s="337">
        <v>165</v>
      </c>
      <c r="G110" s="337" t="s">
        <v>2445</v>
      </c>
      <c r="H110" s="1014">
        <v>2950</v>
      </c>
      <c r="I110" s="1014">
        <v>2950</v>
      </c>
      <c r="J110" s="1014">
        <v>2950</v>
      </c>
      <c r="K110" s="339" t="s">
        <v>1515</v>
      </c>
    </row>
    <row r="111" spans="1:11" ht="15.75">
      <c r="A111" s="1000" t="s">
        <v>2446</v>
      </c>
      <c r="B111" s="337" t="s">
        <v>2412</v>
      </c>
      <c r="C111" s="337">
        <v>4</v>
      </c>
      <c r="D111" s="1001" t="s">
        <v>2440</v>
      </c>
      <c r="E111" s="337">
        <v>405</v>
      </c>
      <c r="F111" s="337">
        <v>165</v>
      </c>
      <c r="G111" s="337" t="s">
        <v>2445</v>
      </c>
      <c r="H111" s="1014">
        <v>3200</v>
      </c>
      <c r="I111" s="1014">
        <v>3200</v>
      </c>
      <c r="J111" s="1014">
        <v>3200</v>
      </c>
      <c r="K111" s="339" t="s">
        <v>1515</v>
      </c>
    </row>
    <row r="112" spans="1:11" ht="15.75">
      <c r="A112" s="1000" t="s">
        <v>2446</v>
      </c>
      <c r="B112" s="337" t="s">
        <v>2409</v>
      </c>
      <c r="C112" s="337">
        <v>3</v>
      </c>
      <c r="D112" s="1001" t="s">
        <v>2441</v>
      </c>
      <c r="E112" s="337">
        <v>405</v>
      </c>
      <c r="F112" s="337">
        <v>165</v>
      </c>
      <c r="G112" s="337" t="s">
        <v>2445</v>
      </c>
      <c r="H112" s="1014">
        <v>3200</v>
      </c>
      <c r="I112" s="1014">
        <v>3200</v>
      </c>
      <c r="J112" s="1014">
        <v>3200</v>
      </c>
      <c r="K112" s="339" t="s">
        <v>1515</v>
      </c>
    </row>
    <row r="113" spans="1:11" ht="15.75">
      <c r="A113" s="1000" t="s">
        <v>2447</v>
      </c>
      <c r="B113" s="337" t="s">
        <v>2417</v>
      </c>
      <c r="C113" s="337">
        <v>5</v>
      </c>
      <c r="D113" s="1001" t="s">
        <v>2392</v>
      </c>
      <c r="E113" s="337">
        <v>405</v>
      </c>
      <c r="F113" s="337">
        <v>165</v>
      </c>
      <c r="G113" s="337" t="s">
        <v>2445</v>
      </c>
      <c r="H113" s="1014">
        <v>4550</v>
      </c>
      <c r="I113" s="1014">
        <v>4350</v>
      </c>
      <c r="J113" s="1014">
        <v>4200</v>
      </c>
      <c r="K113" s="339" t="s">
        <v>1515</v>
      </c>
    </row>
    <row r="114" spans="1:11" ht="15.75">
      <c r="A114" s="1002" t="s">
        <v>2448</v>
      </c>
      <c r="B114" s="341" t="s">
        <v>2400</v>
      </c>
      <c r="C114" s="341">
        <v>6</v>
      </c>
      <c r="D114" s="1003" t="s">
        <v>2364</v>
      </c>
      <c r="E114" s="341">
        <v>405</v>
      </c>
      <c r="F114" s="341">
        <v>165</v>
      </c>
      <c r="G114" s="341" t="s">
        <v>2445</v>
      </c>
      <c r="H114" s="1018">
        <v>5410</v>
      </c>
      <c r="I114" s="1018">
        <v>5170</v>
      </c>
      <c r="J114" s="1018">
        <v>4980</v>
      </c>
      <c r="K114" s="343" t="s">
        <v>1515</v>
      </c>
    </row>
    <row r="115" spans="1:11" ht="15.75">
      <c r="A115" s="1000" t="s">
        <v>2449</v>
      </c>
      <c r="B115" s="337">
        <v>5.8</v>
      </c>
      <c r="C115" s="337">
        <v>2</v>
      </c>
      <c r="D115" s="1001"/>
      <c r="E115" s="337"/>
      <c r="F115" s="337"/>
      <c r="G115" s="337"/>
      <c r="H115" s="1014" t="s">
        <v>15</v>
      </c>
      <c r="I115" s="1014"/>
      <c r="J115" s="1014"/>
      <c r="K115" s="339" t="s">
        <v>1515</v>
      </c>
    </row>
    <row r="116" spans="1:11" ht="15.75">
      <c r="A116" s="1000" t="s">
        <v>2450</v>
      </c>
      <c r="B116" s="337" t="s">
        <v>2451</v>
      </c>
      <c r="C116" s="337">
        <v>3</v>
      </c>
      <c r="D116" s="1001"/>
      <c r="E116" s="337"/>
      <c r="F116" s="337"/>
      <c r="G116" s="337"/>
      <c r="H116" s="1014" t="s">
        <v>15</v>
      </c>
      <c r="I116" s="1014"/>
      <c r="J116" s="1014"/>
      <c r="K116" s="339" t="s">
        <v>1515</v>
      </c>
    </row>
    <row r="117" spans="1:11" ht="15.75">
      <c r="A117" s="1000" t="s">
        <v>2450</v>
      </c>
      <c r="B117" s="337" t="s">
        <v>2452</v>
      </c>
      <c r="C117" s="337">
        <v>4</v>
      </c>
      <c r="D117" s="1001"/>
      <c r="E117" s="337"/>
      <c r="F117" s="337"/>
      <c r="G117" s="337"/>
      <c r="H117" s="1014" t="s">
        <v>15</v>
      </c>
      <c r="I117" s="1014"/>
      <c r="J117" s="1014"/>
      <c r="K117" s="339" t="s">
        <v>1515</v>
      </c>
    </row>
    <row r="118" spans="1:11" ht="15.75">
      <c r="A118" s="1000" t="s">
        <v>2453</v>
      </c>
      <c r="B118" s="337"/>
      <c r="C118" s="337"/>
      <c r="D118" s="1001"/>
      <c r="E118" s="337"/>
      <c r="F118" s="337"/>
      <c r="G118" s="337"/>
      <c r="H118" s="1014" t="s">
        <v>15</v>
      </c>
      <c r="I118" s="1014"/>
      <c r="J118" s="1014"/>
      <c r="K118" s="339" t="s">
        <v>1515</v>
      </c>
    </row>
    <row r="119" spans="1:11" ht="15.75">
      <c r="A119" s="1000" t="s">
        <v>2454</v>
      </c>
      <c r="B119" s="337"/>
      <c r="C119" s="337"/>
      <c r="D119" s="1001"/>
      <c r="E119" s="337"/>
      <c r="F119" s="337"/>
      <c r="G119" s="337"/>
      <c r="H119" s="1014" t="s">
        <v>15</v>
      </c>
      <c r="I119" s="1014"/>
      <c r="J119" s="1014"/>
      <c r="K119" s="339" t="s">
        <v>1515</v>
      </c>
    </row>
    <row r="120" spans="1:11" ht="15.75">
      <c r="A120" s="1000" t="s">
        <v>2455</v>
      </c>
      <c r="B120" s="337"/>
      <c r="C120" s="337"/>
      <c r="D120" s="1001"/>
      <c r="E120" s="337"/>
      <c r="F120" s="337"/>
      <c r="G120" s="337"/>
      <c r="H120" s="1014" t="s">
        <v>15</v>
      </c>
      <c r="I120" s="1014"/>
      <c r="J120" s="1014"/>
      <c r="K120" s="339" t="s">
        <v>1515</v>
      </c>
    </row>
    <row r="121" spans="1:11" ht="47.25">
      <c r="A121" s="1002" t="s">
        <v>2456</v>
      </c>
      <c r="B121" s="341"/>
      <c r="C121" s="341"/>
      <c r="D121" s="1003"/>
      <c r="E121" s="341"/>
      <c r="F121" s="341"/>
      <c r="G121" s="341"/>
      <c r="H121" s="1018" t="s">
        <v>15</v>
      </c>
      <c r="I121" s="1018"/>
      <c r="J121" s="1018"/>
      <c r="K121" s="343" t="s">
        <v>1515</v>
      </c>
    </row>
    <row r="122" spans="1:9" ht="12.75">
      <c r="A122" s="313"/>
      <c r="B122" s="313"/>
      <c r="C122" s="313"/>
      <c r="D122" s="1019"/>
      <c r="E122" s="313"/>
      <c r="F122" s="313"/>
      <c r="G122" s="313"/>
      <c r="I122" s="695"/>
    </row>
    <row r="123" spans="1:11" ht="13.5" customHeight="1">
      <c r="A123" s="1243" t="s">
        <v>2377</v>
      </c>
      <c r="B123" s="1243"/>
      <c r="C123" s="1243"/>
      <c r="D123" s="1243"/>
      <c r="E123" s="1243"/>
      <c r="F123" s="1243"/>
      <c r="G123" s="1243"/>
      <c r="H123" s="1243"/>
      <c r="I123" s="1243"/>
      <c r="J123" s="1243"/>
      <c r="K123" s="1243"/>
    </row>
    <row r="124" spans="1:9" ht="12.75">
      <c r="A124" s="695"/>
      <c r="B124" s="695"/>
      <c r="C124" s="695"/>
      <c r="D124" s="695"/>
      <c r="E124" s="695"/>
      <c r="F124" s="695"/>
      <c r="G124" s="695"/>
      <c r="I124" s="695"/>
    </row>
    <row r="125" spans="1:9" ht="12.75">
      <c r="A125" s="695"/>
      <c r="B125" s="695"/>
      <c r="C125" s="695"/>
      <c r="D125" s="695"/>
      <c r="E125" s="695"/>
      <c r="F125" s="695"/>
      <c r="G125" s="695"/>
      <c r="I125" s="695"/>
    </row>
    <row r="126" spans="1:9" ht="12.75">
      <c r="A126" s="695"/>
      <c r="B126" s="695"/>
      <c r="C126" s="695"/>
      <c r="D126" s="695"/>
      <c r="E126" s="695"/>
      <c r="F126" s="695"/>
      <c r="G126" s="695"/>
      <c r="I126" s="695"/>
    </row>
    <row r="127" spans="1:9" ht="12.75">
      <c r="A127" s="695"/>
      <c r="B127" s="695"/>
      <c r="C127" s="695"/>
      <c r="D127" s="695"/>
      <c r="E127" s="695"/>
      <c r="F127" s="695"/>
      <c r="G127" s="695"/>
      <c r="I127" s="695"/>
    </row>
    <row r="128" spans="1:9" ht="12.75">
      <c r="A128" s="695"/>
      <c r="B128" s="695"/>
      <c r="C128" s="695"/>
      <c r="D128" s="695"/>
      <c r="E128" s="695"/>
      <c r="F128" s="695"/>
      <c r="G128" s="695"/>
      <c r="I128" s="695"/>
    </row>
    <row r="129" spans="1:9" ht="12.75">
      <c r="A129" s="695"/>
      <c r="B129" s="695"/>
      <c r="C129" s="695"/>
      <c r="D129" s="695"/>
      <c r="E129" s="695"/>
      <c r="F129" s="695"/>
      <c r="G129" s="695"/>
      <c r="I129" s="695"/>
    </row>
    <row r="130" spans="1:9" ht="12.75">
      <c r="A130" s="695"/>
      <c r="B130" s="695"/>
      <c r="C130" s="695"/>
      <c r="D130" s="695"/>
      <c r="E130" s="695"/>
      <c r="F130" s="695"/>
      <c r="G130" s="695"/>
      <c r="I130" s="695"/>
    </row>
    <row r="131" spans="1:9" ht="12.75">
      <c r="A131" s="695"/>
      <c r="B131" s="695"/>
      <c r="C131" s="695"/>
      <c r="D131" s="695"/>
      <c r="E131" s="695"/>
      <c r="F131" s="695"/>
      <c r="G131" s="695"/>
      <c r="I131" s="695"/>
    </row>
    <row r="132" spans="1:9" ht="12.75">
      <c r="A132" s="695"/>
      <c r="B132" s="695"/>
      <c r="C132" s="695"/>
      <c r="D132" s="695"/>
      <c r="E132" s="695"/>
      <c r="F132" s="695"/>
      <c r="G132" s="695"/>
      <c r="I132" s="695"/>
    </row>
    <row r="133" spans="1:9" ht="12.75">
      <c r="A133" s="695"/>
      <c r="B133" s="695"/>
      <c r="C133" s="695"/>
      <c r="D133" s="695"/>
      <c r="E133" s="695"/>
      <c r="F133" s="695"/>
      <c r="G133" s="695"/>
      <c r="I133" s="695"/>
    </row>
    <row r="134" spans="1:9" ht="12.75">
      <c r="A134" s="695"/>
      <c r="B134" s="695"/>
      <c r="C134" s="695"/>
      <c r="D134" s="695"/>
      <c r="E134" s="695"/>
      <c r="F134" s="695"/>
      <c r="G134" s="695"/>
      <c r="I134" s="695"/>
    </row>
    <row r="135" spans="1:9" ht="12.75">
      <c r="A135" s="695"/>
      <c r="B135" s="695"/>
      <c r="C135" s="695"/>
      <c r="D135" s="695"/>
      <c r="E135" s="695"/>
      <c r="F135" s="695"/>
      <c r="G135" s="695"/>
      <c r="I135" s="695"/>
    </row>
    <row r="136" spans="1:9" ht="12.75">
      <c r="A136" s="695"/>
      <c r="B136" s="695"/>
      <c r="C136" s="695"/>
      <c r="D136" s="695"/>
      <c r="E136" s="695"/>
      <c r="F136" s="695"/>
      <c r="G136" s="695"/>
      <c r="I136" s="695"/>
    </row>
    <row r="137" spans="1:9" ht="12.75">
      <c r="A137" s="695"/>
      <c r="B137" s="695"/>
      <c r="C137" s="695"/>
      <c r="D137" s="695"/>
      <c r="E137" s="695"/>
      <c r="F137" s="695"/>
      <c r="G137" s="695"/>
      <c r="I137" s="695"/>
    </row>
    <row r="138" spans="1:9" ht="12.75">
      <c r="A138" s="695"/>
      <c r="B138" s="695"/>
      <c r="C138" s="695"/>
      <c r="D138" s="695"/>
      <c r="E138" s="695"/>
      <c r="F138" s="695"/>
      <c r="G138" s="695"/>
      <c r="I138" s="695"/>
    </row>
    <row r="139" spans="1:9" ht="12.75">
      <c r="A139" s="695"/>
      <c r="B139" s="695"/>
      <c r="C139" s="695"/>
      <c r="D139" s="695"/>
      <c r="E139" s="695"/>
      <c r="F139" s="695"/>
      <c r="G139" s="695"/>
      <c r="I139" s="695"/>
    </row>
    <row r="140" spans="1:9" ht="12.75">
      <c r="A140" s="695"/>
      <c r="B140" s="695"/>
      <c r="C140" s="695"/>
      <c r="D140" s="695"/>
      <c r="E140" s="695"/>
      <c r="F140" s="695"/>
      <c r="G140" s="695"/>
      <c r="I140" s="695"/>
    </row>
    <row r="141" spans="1:9" ht="12.75">
      <c r="A141" s="695"/>
      <c r="B141" s="695"/>
      <c r="C141" s="695"/>
      <c r="D141" s="695"/>
      <c r="E141" s="695"/>
      <c r="F141" s="695"/>
      <c r="G141" s="695"/>
      <c r="I141" s="695"/>
    </row>
    <row r="142" spans="1:9" ht="12.75">
      <c r="A142" s="695"/>
      <c r="B142" s="695"/>
      <c r="C142" s="695"/>
      <c r="D142" s="695"/>
      <c r="E142" s="695"/>
      <c r="F142" s="695"/>
      <c r="G142" s="695"/>
      <c r="I142" s="695"/>
    </row>
    <row r="143" spans="1:9" ht="12.75">
      <c r="A143" s="695"/>
      <c r="B143" s="695"/>
      <c r="C143" s="695"/>
      <c r="D143" s="695"/>
      <c r="E143" s="695"/>
      <c r="F143" s="695"/>
      <c r="G143" s="695"/>
      <c r="I143" s="695"/>
    </row>
    <row r="144" spans="1:9" ht="12.75">
      <c r="A144" s="695"/>
      <c r="B144" s="695"/>
      <c r="C144" s="695"/>
      <c r="D144" s="695"/>
      <c r="E144" s="695"/>
      <c r="F144" s="695"/>
      <c r="G144" s="695"/>
      <c r="I144" s="695"/>
    </row>
    <row r="145" spans="1:9" ht="12.75">
      <c r="A145" s="695"/>
      <c r="B145" s="695"/>
      <c r="C145" s="695"/>
      <c r="D145" s="695"/>
      <c r="E145" s="695"/>
      <c r="F145" s="695"/>
      <c r="G145" s="695"/>
      <c r="I145" s="695"/>
    </row>
    <row r="146" spans="1:9" ht="12.75">
      <c r="A146" s="695"/>
      <c r="B146" s="695"/>
      <c r="C146" s="695"/>
      <c r="D146" s="695"/>
      <c r="E146" s="695"/>
      <c r="F146" s="695"/>
      <c r="G146" s="695"/>
      <c r="I146" s="695"/>
    </row>
    <row r="147" spans="1:9" ht="12.75">
      <c r="A147" s="695"/>
      <c r="B147" s="695"/>
      <c r="C147" s="695"/>
      <c r="D147" s="695"/>
      <c r="E147" s="695"/>
      <c r="F147" s="695"/>
      <c r="G147" s="695"/>
      <c r="I147" s="695"/>
    </row>
    <row r="148" spans="1:9" ht="12.75">
      <c r="A148" s="695"/>
      <c r="B148" s="695"/>
      <c r="C148" s="695"/>
      <c r="D148" s="695"/>
      <c r="E148" s="695"/>
      <c r="F148" s="695"/>
      <c r="G148" s="695"/>
      <c r="I148" s="695"/>
    </row>
  </sheetData>
  <sheetProtection/>
  <mergeCells count="12">
    <mergeCell ref="A60:K60"/>
    <mergeCell ref="A69:K69"/>
    <mergeCell ref="A70:K70"/>
    <mergeCell ref="A123:K123"/>
    <mergeCell ref="A1:B3"/>
    <mergeCell ref="A4:K4"/>
    <mergeCell ref="H9:I9"/>
    <mergeCell ref="J9:K9"/>
    <mergeCell ref="A11:K11"/>
    <mergeCell ref="A12:K12"/>
    <mergeCell ref="A14:K14"/>
    <mergeCell ref="A26:K2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8"/>
  <rowBreaks count="1" manualBreakCount="1">
    <brk id="6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B12"/>
  <sheetViews>
    <sheetView zoomScaleSheetLayoutView="100" zoomScalePageLayoutView="0" workbookViewId="0" topLeftCell="A1">
      <selection activeCell="A1" sqref="A1"/>
    </sheetView>
  </sheetViews>
  <sheetFormatPr defaultColWidth="11.75390625" defaultRowHeight="12.75"/>
  <cols>
    <col min="1" max="1" width="39.625" style="0" customWidth="1"/>
    <col min="2" max="2" width="9.25390625" style="0" customWidth="1"/>
  </cols>
  <sheetData>
    <row r="1" spans="1:2" ht="18">
      <c r="A1" s="1020" t="s">
        <v>2457</v>
      </c>
      <c r="B1" s="1021">
        <v>5</v>
      </c>
    </row>
    <row r="2" spans="1:2" ht="18">
      <c r="A2" s="1022" t="s">
        <v>2458</v>
      </c>
      <c r="B2" s="1023">
        <v>10</v>
      </c>
    </row>
    <row r="3" spans="1:2" ht="18">
      <c r="A3" s="1022" t="s">
        <v>2459</v>
      </c>
      <c r="B3" s="1024">
        <v>10</v>
      </c>
    </row>
    <row r="4" spans="1:2" ht="18">
      <c r="A4" s="1022" t="s">
        <v>2460</v>
      </c>
      <c r="B4" s="1023">
        <v>20</v>
      </c>
    </row>
    <row r="5" spans="1:2" ht="18">
      <c r="A5" s="1020" t="s">
        <v>2461</v>
      </c>
      <c r="B5" s="1021">
        <v>10</v>
      </c>
    </row>
    <row r="6" spans="1:2" ht="18">
      <c r="A6" s="1022" t="s">
        <v>2462</v>
      </c>
      <c r="B6" s="1023">
        <v>16</v>
      </c>
    </row>
    <row r="7" spans="1:2" ht="18">
      <c r="A7" s="1020" t="s">
        <v>2463</v>
      </c>
      <c r="B7" s="1021">
        <v>10</v>
      </c>
    </row>
    <row r="8" spans="1:2" ht="18">
      <c r="A8" s="1022" t="s">
        <v>2464</v>
      </c>
      <c r="B8" s="1023">
        <v>16</v>
      </c>
    </row>
    <row r="9" spans="1:2" ht="18">
      <c r="A9" s="1020" t="s">
        <v>2465</v>
      </c>
      <c r="B9" s="1021">
        <v>10</v>
      </c>
    </row>
    <row r="10" spans="1:2" ht="18">
      <c r="A10" s="1022" t="s">
        <v>2466</v>
      </c>
      <c r="B10" s="1023">
        <v>16</v>
      </c>
    </row>
    <row r="11" spans="1:2" ht="18">
      <c r="A11" s="1020" t="s">
        <v>2467</v>
      </c>
      <c r="B11" s="1021">
        <v>10</v>
      </c>
    </row>
    <row r="12" spans="1:2" ht="18">
      <c r="A12" s="1022" t="s">
        <v>2468</v>
      </c>
      <c r="B12" s="1023">
        <v>18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18"/>
  <sheetViews>
    <sheetView zoomScaleSheetLayoutView="100" zoomScalePageLayoutView="0" workbookViewId="0" topLeftCell="A1">
      <selection activeCell="G3" sqref="G3"/>
    </sheetView>
  </sheetViews>
  <sheetFormatPr defaultColWidth="9.00390625" defaultRowHeight="12.75"/>
  <cols>
    <col min="1" max="1" width="4.25390625" style="169" customWidth="1"/>
    <col min="2" max="2" width="30.25390625" style="170" customWidth="1"/>
    <col min="3" max="3" width="20.375" style="170" customWidth="1"/>
    <col min="4" max="4" width="16.25390625" style="170" customWidth="1"/>
    <col min="5" max="5" width="10.875" style="170" customWidth="1"/>
    <col min="6" max="6" width="10.75390625" style="170" customWidth="1"/>
    <col min="7" max="7" width="19.75390625" style="171" customWidth="1"/>
    <col min="8" max="8" width="16.875" style="172" customWidth="1"/>
    <col min="9" max="9" width="17.00390625" style="172" customWidth="1"/>
    <col min="10" max="10" width="10.75390625" style="170" customWidth="1"/>
    <col min="11" max="11" width="33.00390625" style="170" customWidth="1"/>
    <col min="12" max="16384" width="9.00390625" style="170" customWidth="1"/>
  </cols>
  <sheetData>
    <row r="1" spans="2:5" ht="7.5" customHeight="1">
      <c r="B1" s="1096"/>
      <c r="C1" s="173"/>
      <c r="E1" s="174"/>
    </row>
    <row r="2" spans="1:13" ht="27.75" customHeight="1">
      <c r="A2" s="17"/>
      <c r="B2" s="1096"/>
      <c r="C2" s="175"/>
      <c r="E2" s="176"/>
      <c r="L2" s="177"/>
      <c r="M2" s="177"/>
    </row>
    <row r="3" spans="2:8" ht="27.75" customHeight="1">
      <c r="B3" s="1096"/>
      <c r="C3" s="178"/>
      <c r="D3" s="179"/>
      <c r="E3" s="180"/>
      <c r="F3" s="181"/>
      <c r="G3" s="182"/>
      <c r="H3" s="181"/>
    </row>
    <row r="4" spans="1:12" s="1" customFormat="1" ht="3" customHeight="1">
      <c r="A4" s="1097"/>
      <c r="B4" s="1097"/>
      <c r="C4" s="1097"/>
      <c r="D4" s="1097"/>
      <c r="E4" s="1097"/>
      <c r="F4" s="1097"/>
      <c r="G4" s="1097"/>
      <c r="H4" s="1097"/>
      <c r="I4" s="1097"/>
      <c r="J4" s="1097"/>
      <c r="K4" s="7"/>
      <c r="L4" s="7"/>
    </row>
    <row r="5" spans="6:9" ht="6" customHeight="1">
      <c r="F5" s="183"/>
      <c r="G5" s="183"/>
      <c r="H5" s="183"/>
      <c r="I5" s="183"/>
    </row>
    <row r="6" spans="1:10" ht="27.75" customHeight="1">
      <c r="A6" s="1098"/>
      <c r="B6" s="1099" t="s">
        <v>2683</v>
      </c>
      <c r="C6" s="1100" t="s">
        <v>2684</v>
      </c>
      <c r="D6" s="1100"/>
      <c r="E6" s="1099" t="s">
        <v>2685</v>
      </c>
      <c r="F6" s="1099" t="s">
        <v>2686</v>
      </c>
      <c r="G6" s="1101" t="s">
        <v>1451</v>
      </c>
      <c r="H6" s="1101" t="s">
        <v>1452</v>
      </c>
      <c r="I6" s="1101" t="s">
        <v>1453</v>
      </c>
      <c r="J6" s="1103" t="s">
        <v>1454</v>
      </c>
    </row>
    <row r="7" spans="1:10" ht="27.75" customHeight="1">
      <c r="A7" s="1098"/>
      <c r="B7" s="1099"/>
      <c r="C7" s="184" t="s">
        <v>2687</v>
      </c>
      <c r="D7" s="184" t="s">
        <v>2688</v>
      </c>
      <c r="E7" s="1099"/>
      <c r="F7" s="1099"/>
      <c r="G7" s="1101"/>
      <c r="H7" s="1101"/>
      <c r="I7" s="1101"/>
      <c r="J7" s="1103"/>
    </row>
    <row r="8" spans="1:10" ht="18">
      <c r="A8" s="1104" t="s">
        <v>2689</v>
      </c>
      <c r="B8" s="1104"/>
      <c r="C8" s="1104"/>
      <c r="D8" s="1104"/>
      <c r="E8" s="1104"/>
      <c r="F8" s="1104"/>
      <c r="G8" s="1104"/>
      <c r="H8" s="1104"/>
      <c r="I8" s="1104"/>
      <c r="J8" s="1104"/>
    </row>
    <row r="9" spans="1:10" ht="17.25" customHeight="1">
      <c r="A9" s="1102" t="s">
        <v>2690</v>
      </c>
      <c r="B9" s="1102"/>
      <c r="C9" s="1102"/>
      <c r="D9" s="1102"/>
      <c r="E9" s="1102"/>
      <c r="F9" s="1102"/>
      <c r="G9" s="1102"/>
      <c r="H9" s="1102"/>
      <c r="I9" s="1102"/>
      <c r="J9" s="1102"/>
    </row>
    <row r="10" spans="1:10" ht="18.75">
      <c r="A10" s="185" t="s">
        <v>2691</v>
      </c>
      <c r="B10" s="186" t="s">
        <v>2692</v>
      </c>
      <c r="C10" s="187" t="s">
        <v>2693</v>
      </c>
      <c r="D10" s="187" t="s">
        <v>2694</v>
      </c>
      <c r="E10" s="187">
        <v>30</v>
      </c>
      <c r="F10" s="188">
        <v>15</v>
      </c>
      <c r="G10" s="189" t="s">
        <v>3</v>
      </c>
      <c r="H10" s="189" t="s">
        <v>3</v>
      </c>
      <c r="I10" s="189" t="s">
        <v>3</v>
      </c>
      <c r="J10" s="190" t="s">
        <v>1473</v>
      </c>
    </row>
    <row r="11" spans="1:10" ht="18.75">
      <c r="A11" s="185"/>
      <c r="B11" s="186" t="s">
        <v>2695</v>
      </c>
      <c r="C11" s="187" t="s">
        <v>2693</v>
      </c>
      <c r="D11" s="187" t="s">
        <v>2694</v>
      </c>
      <c r="E11" s="187">
        <v>30</v>
      </c>
      <c r="F11" s="188">
        <v>15</v>
      </c>
      <c r="G11" s="189" t="s">
        <v>3</v>
      </c>
      <c r="H11" s="189" t="s">
        <v>3</v>
      </c>
      <c r="I11" s="189" t="s">
        <v>3</v>
      </c>
      <c r="J11" s="190" t="s">
        <v>1473</v>
      </c>
    </row>
    <row r="12" spans="1:10" ht="18.75">
      <c r="A12" s="191"/>
      <c r="B12" s="192" t="s">
        <v>2696</v>
      </c>
      <c r="C12" s="193" t="s">
        <v>2693</v>
      </c>
      <c r="D12" s="193" t="s">
        <v>2694</v>
      </c>
      <c r="E12" s="193">
        <v>30</v>
      </c>
      <c r="F12" s="194">
        <v>15</v>
      </c>
      <c r="G12" s="195" t="s">
        <v>3</v>
      </c>
      <c r="H12" s="189" t="s">
        <v>3</v>
      </c>
      <c r="I12" s="189" t="s">
        <v>3</v>
      </c>
      <c r="J12" s="196" t="s">
        <v>1473</v>
      </c>
    </row>
    <row r="13" spans="1:10" ht="18.75">
      <c r="A13" s="191"/>
      <c r="B13" s="192" t="s">
        <v>2697</v>
      </c>
      <c r="C13" s="193" t="s">
        <v>2698</v>
      </c>
      <c r="D13" s="193" t="s">
        <v>2699</v>
      </c>
      <c r="E13" s="193">
        <v>37</v>
      </c>
      <c r="F13" s="194">
        <v>19</v>
      </c>
      <c r="G13" s="195" t="s">
        <v>3</v>
      </c>
      <c r="H13" s="189" t="s">
        <v>3</v>
      </c>
      <c r="I13" s="189" t="s">
        <v>3</v>
      </c>
      <c r="J13" s="196" t="s">
        <v>1473</v>
      </c>
    </row>
    <row r="14" spans="1:10" ht="18.75">
      <c r="A14" s="197"/>
      <c r="B14" s="192" t="s">
        <v>2700</v>
      </c>
      <c r="C14" s="193" t="s">
        <v>2698</v>
      </c>
      <c r="D14" s="193" t="s">
        <v>2699</v>
      </c>
      <c r="E14" s="193">
        <v>37</v>
      </c>
      <c r="F14" s="194">
        <v>19</v>
      </c>
      <c r="G14" s="195" t="s">
        <v>3</v>
      </c>
      <c r="H14" s="189" t="s">
        <v>3</v>
      </c>
      <c r="I14" s="189" t="s">
        <v>3</v>
      </c>
      <c r="J14" s="196" t="s">
        <v>1473</v>
      </c>
    </row>
    <row r="15" spans="1:10" ht="18.75">
      <c r="A15" s="197"/>
      <c r="B15" s="192" t="s">
        <v>308</v>
      </c>
      <c r="C15" s="193" t="s">
        <v>309</v>
      </c>
      <c r="D15" s="193" t="s">
        <v>310</v>
      </c>
      <c r="E15" s="193">
        <v>42</v>
      </c>
      <c r="F15" s="194">
        <v>25</v>
      </c>
      <c r="G15" s="195" t="s">
        <v>3</v>
      </c>
      <c r="H15" s="189" t="s">
        <v>3</v>
      </c>
      <c r="I15" s="189" t="s">
        <v>3</v>
      </c>
      <c r="J15" s="196" t="s">
        <v>1473</v>
      </c>
    </row>
    <row r="16" spans="1:10" ht="18.75">
      <c r="A16" s="197"/>
      <c r="B16" s="192" t="s">
        <v>311</v>
      </c>
      <c r="C16" s="193" t="s">
        <v>309</v>
      </c>
      <c r="D16" s="193" t="s">
        <v>310</v>
      </c>
      <c r="E16" s="193">
        <v>42</v>
      </c>
      <c r="F16" s="194">
        <v>25</v>
      </c>
      <c r="G16" s="195" t="s">
        <v>3</v>
      </c>
      <c r="H16" s="189" t="s">
        <v>3</v>
      </c>
      <c r="I16" s="189" t="s">
        <v>3</v>
      </c>
      <c r="J16" s="196" t="s">
        <v>1473</v>
      </c>
    </row>
    <row r="17" spans="1:10" ht="18.75">
      <c r="A17" s="197"/>
      <c r="B17" s="192" t="s">
        <v>312</v>
      </c>
      <c r="C17" s="193" t="s">
        <v>313</v>
      </c>
      <c r="D17" s="193" t="s">
        <v>314</v>
      </c>
      <c r="E17" s="193">
        <v>62</v>
      </c>
      <c r="F17" s="194">
        <v>37</v>
      </c>
      <c r="G17" s="195" t="s">
        <v>3</v>
      </c>
      <c r="H17" s="189" t="s">
        <v>3</v>
      </c>
      <c r="I17" s="189" t="s">
        <v>3</v>
      </c>
      <c r="J17" s="196" t="s">
        <v>1473</v>
      </c>
    </row>
    <row r="18" spans="1:10" ht="37.5">
      <c r="A18" s="197"/>
      <c r="B18" s="192" t="s">
        <v>315</v>
      </c>
      <c r="C18" s="193" t="s">
        <v>313</v>
      </c>
      <c r="D18" s="193" t="s">
        <v>314</v>
      </c>
      <c r="E18" s="193">
        <v>62</v>
      </c>
      <c r="F18" s="194">
        <v>37</v>
      </c>
      <c r="G18" s="195" t="s">
        <v>3</v>
      </c>
      <c r="H18" s="189" t="s">
        <v>3</v>
      </c>
      <c r="I18" s="189" t="s">
        <v>3</v>
      </c>
      <c r="J18" s="196" t="s">
        <v>1473</v>
      </c>
    </row>
    <row r="19" spans="1:10" ht="37.5">
      <c r="A19" s="197"/>
      <c r="B19" s="192" t="s">
        <v>316</v>
      </c>
      <c r="C19" s="193" t="s">
        <v>317</v>
      </c>
      <c r="D19" s="193" t="s">
        <v>318</v>
      </c>
      <c r="E19" s="193">
        <v>93</v>
      </c>
      <c r="F19" s="194">
        <v>50</v>
      </c>
      <c r="G19" s="195" t="s">
        <v>3</v>
      </c>
      <c r="H19" s="189" t="s">
        <v>3</v>
      </c>
      <c r="I19" s="189" t="s">
        <v>3</v>
      </c>
      <c r="J19" s="196" t="s">
        <v>1473</v>
      </c>
    </row>
    <row r="20" spans="1:10" ht="18.75">
      <c r="A20" s="197"/>
      <c r="B20" s="192" t="s">
        <v>319</v>
      </c>
      <c r="C20" s="193" t="s">
        <v>317</v>
      </c>
      <c r="D20" s="193" t="s">
        <v>318</v>
      </c>
      <c r="E20" s="193">
        <v>93</v>
      </c>
      <c r="F20" s="194">
        <v>50</v>
      </c>
      <c r="G20" s="195" t="s">
        <v>3</v>
      </c>
      <c r="H20" s="189" t="s">
        <v>3</v>
      </c>
      <c r="I20" s="189" t="s">
        <v>3</v>
      </c>
      <c r="J20" s="196" t="s">
        <v>1473</v>
      </c>
    </row>
    <row r="21" spans="1:10" ht="18.75">
      <c r="A21" s="197"/>
      <c r="B21" s="192" t="s">
        <v>320</v>
      </c>
      <c r="C21" s="193" t="s">
        <v>321</v>
      </c>
      <c r="D21" s="193" t="s">
        <v>322</v>
      </c>
      <c r="E21" s="193">
        <v>110</v>
      </c>
      <c r="F21" s="194">
        <v>64</v>
      </c>
      <c r="G21" s="195" t="s">
        <v>3</v>
      </c>
      <c r="H21" s="189" t="s">
        <v>3</v>
      </c>
      <c r="I21" s="189" t="s">
        <v>3</v>
      </c>
      <c r="J21" s="196" t="s">
        <v>1473</v>
      </c>
    </row>
    <row r="22" spans="1:10" ht="18.75">
      <c r="A22" s="197"/>
      <c r="B22" s="192" t="s">
        <v>323</v>
      </c>
      <c r="C22" s="193" t="s">
        <v>321</v>
      </c>
      <c r="D22" s="193" t="s">
        <v>322</v>
      </c>
      <c r="E22" s="193">
        <v>110</v>
      </c>
      <c r="F22" s="194">
        <v>64</v>
      </c>
      <c r="G22" s="195" t="s">
        <v>3</v>
      </c>
      <c r="H22" s="189" t="s">
        <v>3</v>
      </c>
      <c r="I22" s="189" t="s">
        <v>3</v>
      </c>
      <c r="J22" s="196" t="s">
        <v>1473</v>
      </c>
    </row>
    <row r="23" spans="1:10" ht="18.75">
      <c r="A23" s="197"/>
      <c r="B23" s="192" t="s">
        <v>324</v>
      </c>
      <c r="C23" s="193" t="s">
        <v>325</v>
      </c>
      <c r="D23" s="193" t="s">
        <v>326</v>
      </c>
      <c r="E23" s="193">
        <v>150</v>
      </c>
      <c r="F23" s="194">
        <v>85</v>
      </c>
      <c r="G23" s="195" t="s">
        <v>3</v>
      </c>
      <c r="H23" s="189" t="s">
        <v>3</v>
      </c>
      <c r="I23" s="189" t="s">
        <v>3</v>
      </c>
      <c r="J23" s="196" t="s">
        <v>1473</v>
      </c>
    </row>
    <row r="24" spans="1:10" ht="18.75">
      <c r="A24" s="197"/>
      <c r="B24" s="192" t="s">
        <v>327</v>
      </c>
      <c r="C24" s="193" t="s">
        <v>325</v>
      </c>
      <c r="D24" s="193" t="s">
        <v>326</v>
      </c>
      <c r="E24" s="193">
        <v>150</v>
      </c>
      <c r="F24" s="194">
        <v>85</v>
      </c>
      <c r="G24" s="195" t="s">
        <v>3</v>
      </c>
      <c r="H24" s="189" t="s">
        <v>3</v>
      </c>
      <c r="I24" s="189" t="s">
        <v>3</v>
      </c>
      <c r="J24" s="196" t="s">
        <v>1473</v>
      </c>
    </row>
    <row r="25" spans="1:10" ht="18.75">
      <c r="A25" s="197"/>
      <c r="B25" s="192" t="s">
        <v>328</v>
      </c>
      <c r="C25" s="193" t="s">
        <v>329</v>
      </c>
      <c r="D25" s="193" t="s">
        <v>330</v>
      </c>
      <c r="E25" s="193">
        <v>230</v>
      </c>
      <c r="F25" s="194">
        <v>130</v>
      </c>
      <c r="G25" s="195" t="s">
        <v>3</v>
      </c>
      <c r="H25" s="189" t="s">
        <v>3</v>
      </c>
      <c r="I25" s="189" t="s">
        <v>3</v>
      </c>
      <c r="J25" s="196" t="s">
        <v>1473</v>
      </c>
    </row>
    <row r="26" spans="1:10" ht="18.75">
      <c r="A26" s="197"/>
      <c r="B26" s="192" t="s">
        <v>331</v>
      </c>
      <c r="C26" s="193" t="s">
        <v>329</v>
      </c>
      <c r="D26" s="193" t="s">
        <v>330</v>
      </c>
      <c r="E26" s="193">
        <v>230</v>
      </c>
      <c r="F26" s="194">
        <v>130</v>
      </c>
      <c r="G26" s="195" t="s">
        <v>3</v>
      </c>
      <c r="H26" s="189" t="s">
        <v>3</v>
      </c>
      <c r="I26" s="189" t="s">
        <v>3</v>
      </c>
      <c r="J26" s="196" t="s">
        <v>1473</v>
      </c>
    </row>
    <row r="27" spans="1:10" ht="18.75">
      <c r="A27" s="197"/>
      <c r="B27" s="192" t="s">
        <v>332</v>
      </c>
      <c r="C27" s="193" t="s">
        <v>333</v>
      </c>
      <c r="D27" s="193" t="s">
        <v>334</v>
      </c>
      <c r="E27" s="193">
        <v>253</v>
      </c>
      <c r="F27" s="194">
        <v>146</v>
      </c>
      <c r="G27" s="195" t="s">
        <v>3</v>
      </c>
      <c r="H27" s="189" t="s">
        <v>3</v>
      </c>
      <c r="I27" s="189" t="s">
        <v>3</v>
      </c>
      <c r="J27" s="196" t="s">
        <v>1473</v>
      </c>
    </row>
    <row r="28" spans="1:10" ht="18.75">
      <c r="A28" s="197"/>
      <c r="B28" s="192" t="s">
        <v>335</v>
      </c>
      <c r="C28" s="193" t="s">
        <v>333</v>
      </c>
      <c r="D28" s="193" t="s">
        <v>334</v>
      </c>
      <c r="E28" s="193">
        <v>253</v>
      </c>
      <c r="F28" s="194">
        <v>146</v>
      </c>
      <c r="G28" s="195" t="s">
        <v>3</v>
      </c>
      <c r="H28" s="189" t="s">
        <v>3</v>
      </c>
      <c r="I28" s="189" t="s">
        <v>3</v>
      </c>
      <c r="J28" s="196" t="s">
        <v>1473</v>
      </c>
    </row>
    <row r="29" spans="1:10" ht="18.75">
      <c r="A29" s="197"/>
      <c r="B29" s="192" t="s">
        <v>336</v>
      </c>
      <c r="C29" s="193" t="s">
        <v>337</v>
      </c>
      <c r="D29" s="193" t="s">
        <v>338</v>
      </c>
      <c r="E29" s="193">
        <v>285</v>
      </c>
      <c r="F29" s="194">
        <v>163</v>
      </c>
      <c r="G29" s="195" t="s">
        <v>3</v>
      </c>
      <c r="H29" s="189" t="s">
        <v>3</v>
      </c>
      <c r="I29" s="189" t="s">
        <v>3</v>
      </c>
      <c r="J29" s="196" t="s">
        <v>1473</v>
      </c>
    </row>
    <row r="30" spans="1:10" ht="18.75">
      <c r="A30" s="197"/>
      <c r="B30" s="192" t="s">
        <v>339</v>
      </c>
      <c r="C30" s="193" t="s">
        <v>337</v>
      </c>
      <c r="D30" s="193" t="s">
        <v>338</v>
      </c>
      <c r="E30" s="193">
        <v>285</v>
      </c>
      <c r="F30" s="194">
        <v>163</v>
      </c>
      <c r="G30" s="195" t="s">
        <v>3</v>
      </c>
      <c r="H30" s="189" t="s">
        <v>3</v>
      </c>
      <c r="I30" s="189" t="s">
        <v>3</v>
      </c>
      <c r="J30" s="196" t="s">
        <v>1473</v>
      </c>
    </row>
    <row r="31" spans="1:10" ht="37.5">
      <c r="A31" s="197"/>
      <c r="B31" s="192" t="s">
        <v>340</v>
      </c>
      <c r="C31" s="193" t="s">
        <v>341</v>
      </c>
      <c r="D31" s="193" t="s">
        <v>342</v>
      </c>
      <c r="E31" s="193">
        <v>435</v>
      </c>
      <c r="F31" s="194">
        <v>315</v>
      </c>
      <c r="G31" s="195" t="s">
        <v>3</v>
      </c>
      <c r="H31" s="189" t="s">
        <v>3</v>
      </c>
      <c r="I31" s="189" t="s">
        <v>3</v>
      </c>
      <c r="J31" s="196" t="s">
        <v>1473</v>
      </c>
    </row>
    <row r="32" spans="1:10" ht="37.5">
      <c r="A32" s="197"/>
      <c r="B32" s="192" t="s">
        <v>343</v>
      </c>
      <c r="C32" s="193" t="s">
        <v>341</v>
      </c>
      <c r="D32" s="193" t="s">
        <v>342</v>
      </c>
      <c r="E32" s="193">
        <v>435</v>
      </c>
      <c r="F32" s="194">
        <v>315</v>
      </c>
      <c r="G32" s="195" t="s">
        <v>3</v>
      </c>
      <c r="H32" s="189" t="s">
        <v>3</v>
      </c>
      <c r="I32" s="189" t="s">
        <v>3</v>
      </c>
      <c r="J32" s="196" t="s">
        <v>1473</v>
      </c>
    </row>
    <row r="33" spans="1:10" ht="37.5">
      <c r="A33" s="198"/>
      <c r="B33" s="199" t="s">
        <v>344</v>
      </c>
      <c r="C33" s="200" t="s">
        <v>345</v>
      </c>
      <c r="D33" s="200" t="s">
        <v>346</v>
      </c>
      <c r="E33" s="200">
        <v>490</v>
      </c>
      <c r="F33" s="194">
        <v>379</v>
      </c>
      <c r="G33" s="195" t="s">
        <v>3</v>
      </c>
      <c r="H33" s="189" t="s">
        <v>3</v>
      </c>
      <c r="I33" s="189" t="s">
        <v>3</v>
      </c>
      <c r="J33" s="196" t="s">
        <v>1473</v>
      </c>
    </row>
    <row r="34" spans="1:10" ht="37.5">
      <c r="A34" s="198"/>
      <c r="B34" s="199" t="s">
        <v>347</v>
      </c>
      <c r="C34" s="200" t="s">
        <v>345</v>
      </c>
      <c r="D34" s="200" t="s">
        <v>346</v>
      </c>
      <c r="E34" s="200">
        <v>490</v>
      </c>
      <c r="F34" s="201">
        <v>379</v>
      </c>
      <c r="G34" s="202" t="s">
        <v>3</v>
      </c>
      <c r="H34" s="189" t="s">
        <v>3</v>
      </c>
      <c r="I34" s="189" t="s">
        <v>3</v>
      </c>
      <c r="J34" s="196" t="s">
        <v>1473</v>
      </c>
    </row>
    <row r="35" spans="1:10" ht="17.25" customHeight="1">
      <c r="A35" s="1102" t="s">
        <v>348</v>
      </c>
      <c r="B35" s="1102"/>
      <c r="C35" s="1102"/>
      <c r="D35" s="1102"/>
      <c r="E35" s="1102"/>
      <c r="F35" s="1102"/>
      <c r="G35" s="1102"/>
      <c r="H35" s="1102"/>
      <c r="I35" s="1102"/>
      <c r="J35" s="1102"/>
    </row>
    <row r="36" spans="1:10" ht="16.5" customHeight="1">
      <c r="A36" s="1102" t="s">
        <v>349</v>
      </c>
      <c r="B36" s="1102"/>
      <c r="C36" s="1102"/>
      <c r="D36" s="1102"/>
      <c r="E36" s="1102"/>
      <c r="F36" s="1102"/>
      <c r="G36" s="1102"/>
      <c r="H36" s="1102"/>
      <c r="I36" s="1102"/>
      <c r="J36" s="1102"/>
    </row>
    <row r="37" spans="1:10" ht="18.75">
      <c r="A37" s="203"/>
      <c r="B37" s="192" t="s">
        <v>350</v>
      </c>
      <c r="C37" s="193" t="s">
        <v>351</v>
      </c>
      <c r="D37" s="193" t="s">
        <v>352</v>
      </c>
      <c r="E37" s="193">
        <v>53</v>
      </c>
      <c r="F37" s="193">
        <v>20</v>
      </c>
      <c r="G37" s="195">
        <v>8000</v>
      </c>
      <c r="H37" s="204">
        <f aca="true" t="shared" si="0" ref="H37:H51">ROUNDUP(G37*(100-Aiko_bank)/100,0)</f>
        <v>7200</v>
      </c>
      <c r="I37" s="204">
        <f aca="true" t="shared" si="1" ref="I37:I51">ROUNDUP(G37*(100-Aiko_diler)/100,0)</f>
        <v>6720</v>
      </c>
      <c r="J37" s="205" t="s">
        <v>1473</v>
      </c>
    </row>
    <row r="38" spans="1:10" ht="18.75">
      <c r="A38" s="203"/>
      <c r="B38" s="192" t="s">
        <v>353</v>
      </c>
      <c r="C38" s="193" t="s">
        <v>354</v>
      </c>
      <c r="D38" s="193" t="s">
        <v>355</v>
      </c>
      <c r="E38" s="193">
        <v>53</v>
      </c>
      <c r="F38" s="193">
        <v>20</v>
      </c>
      <c r="G38" s="195">
        <v>8000</v>
      </c>
      <c r="H38" s="204">
        <f t="shared" si="0"/>
        <v>7200</v>
      </c>
      <c r="I38" s="204">
        <f t="shared" si="1"/>
        <v>6720</v>
      </c>
      <c r="J38" s="205" t="s">
        <v>1473</v>
      </c>
    </row>
    <row r="39" spans="1:10" ht="18.75">
      <c r="A39" s="203"/>
      <c r="B39" s="192" t="s">
        <v>356</v>
      </c>
      <c r="C39" s="193" t="s">
        <v>357</v>
      </c>
      <c r="D39" s="193" t="s">
        <v>358</v>
      </c>
      <c r="E39" s="193">
        <v>57</v>
      </c>
      <c r="F39" s="193">
        <v>35</v>
      </c>
      <c r="G39" s="195">
        <v>8660</v>
      </c>
      <c r="H39" s="204">
        <f t="shared" si="0"/>
        <v>7794</v>
      </c>
      <c r="I39" s="204">
        <f t="shared" si="1"/>
        <v>7275</v>
      </c>
      <c r="J39" s="205" t="s">
        <v>1473</v>
      </c>
    </row>
    <row r="40" spans="1:10" ht="18.75">
      <c r="A40" s="203"/>
      <c r="B40" s="192" t="s">
        <v>359</v>
      </c>
      <c r="C40" s="193" t="s">
        <v>360</v>
      </c>
      <c r="D40" s="193" t="s">
        <v>361</v>
      </c>
      <c r="E40" s="193">
        <v>105</v>
      </c>
      <c r="F40" s="193">
        <v>50</v>
      </c>
      <c r="G40" s="195">
        <v>14980</v>
      </c>
      <c r="H40" s="204">
        <f t="shared" si="0"/>
        <v>13482</v>
      </c>
      <c r="I40" s="204">
        <f t="shared" si="1"/>
        <v>12584</v>
      </c>
      <c r="J40" s="205" t="s">
        <v>1473</v>
      </c>
    </row>
    <row r="41" spans="1:10" ht="18.75">
      <c r="A41" s="203"/>
      <c r="B41" s="206">
        <v>701</v>
      </c>
      <c r="C41" s="193" t="s">
        <v>362</v>
      </c>
      <c r="D41" s="193" t="s">
        <v>363</v>
      </c>
      <c r="E41" s="193">
        <v>190</v>
      </c>
      <c r="F41" s="193">
        <v>115</v>
      </c>
      <c r="G41" s="195">
        <v>32830</v>
      </c>
      <c r="H41" s="204">
        <f t="shared" si="0"/>
        <v>29547</v>
      </c>
      <c r="I41" s="204">
        <f t="shared" si="1"/>
        <v>27578</v>
      </c>
      <c r="J41" s="205" t="s">
        <v>1473</v>
      </c>
    </row>
    <row r="42" spans="1:10" ht="37.5">
      <c r="A42" s="207"/>
      <c r="B42" s="208">
        <v>702</v>
      </c>
      <c r="C42" s="209" t="s">
        <v>364</v>
      </c>
      <c r="D42" s="209" t="s">
        <v>365</v>
      </c>
      <c r="E42" s="209">
        <v>250</v>
      </c>
      <c r="F42" s="209">
        <v>170</v>
      </c>
      <c r="G42" s="210">
        <v>37850</v>
      </c>
      <c r="H42" s="211">
        <f t="shared" si="0"/>
        <v>34065</v>
      </c>
      <c r="I42" s="211">
        <f t="shared" si="1"/>
        <v>31794</v>
      </c>
      <c r="J42" s="212" t="s">
        <v>1473</v>
      </c>
    </row>
    <row r="43" spans="1:10" ht="18.75">
      <c r="A43" s="213"/>
      <c r="B43" s="214" t="s">
        <v>366</v>
      </c>
      <c r="C43" s="215" t="s">
        <v>367</v>
      </c>
      <c r="D43" s="215" t="s">
        <v>368</v>
      </c>
      <c r="E43" s="215">
        <v>27</v>
      </c>
      <c r="F43" s="215">
        <v>22</v>
      </c>
      <c r="G43" s="216">
        <v>6280</v>
      </c>
      <c r="H43" s="217">
        <f t="shared" si="0"/>
        <v>5652</v>
      </c>
      <c r="I43" s="217">
        <f t="shared" si="1"/>
        <v>5276</v>
      </c>
      <c r="J43" s="218" t="s">
        <v>1473</v>
      </c>
    </row>
    <row r="44" spans="1:10" ht="18.75">
      <c r="A44" s="197"/>
      <c r="B44" s="192" t="s">
        <v>369</v>
      </c>
      <c r="C44" s="193" t="s">
        <v>370</v>
      </c>
      <c r="D44" s="193" t="s">
        <v>371</v>
      </c>
      <c r="E44" s="193">
        <v>27</v>
      </c>
      <c r="F44" s="193">
        <v>22</v>
      </c>
      <c r="G44" s="195">
        <v>6280</v>
      </c>
      <c r="H44" s="204">
        <f t="shared" si="0"/>
        <v>5652</v>
      </c>
      <c r="I44" s="204">
        <f t="shared" si="1"/>
        <v>5276</v>
      </c>
      <c r="J44" s="205" t="s">
        <v>1473</v>
      </c>
    </row>
    <row r="45" spans="1:10" ht="18.75">
      <c r="A45" s="203"/>
      <c r="B45" s="192" t="s">
        <v>372</v>
      </c>
      <c r="C45" s="193" t="s">
        <v>351</v>
      </c>
      <c r="D45" s="193" t="s">
        <v>352</v>
      </c>
      <c r="E45" s="193">
        <v>53</v>
      </c>
      <c r="F45" s="193">
        <v>20</v>
      </c>
      <c r="G45" s="195">
        <v>9500</v>
      </c>
      <c r="H45" s="204">
        <f t="shared" si="0"/>
        <v>8550</v>
      </c>
      <c r="I45" s="204">
        <f t="shared" si="1"/>
        <v>7980</v>
      </c>
      <c r="J45" s="205" t="s">
        <v>1473</v>
      </c>
    </row>
    <row r="46" spans="1:10" ht="18.75">
      <c r="A46" s="203"/>
      <c r="B46" s="192" t="s">
        <v>373</v>
      </c>
      <c r="C46" s="193" t="s">
        <v>354</v>
      </c>
      <c r="D46" s="193" t="s">
        <v>355</v>
      </c>
      <c r="E46" s="193">
        <v>53</v>
      </c>
      <c r="F46" s="193">
        <v>20</v>
      </c>
      <c r="G46" s="195">
        <v>9500</v>
      </c>
      <c r="H46" s="204">
        <f t="shared" si="0"/>
        <v>8550</v>
      </c>
      <c r="I46" s="204">
        <f t="shared" si="1"/>
        <v>7980</v>
      </c>
      <c r="J46" s="205" t="s">
        <v>1473</v>
      </c>
    </row>
    <row r="47" spans="1:10" ht="18.75">
      <c r="A47" s="203"/>
      <c r="B47" s="192" t="s">
        <v>374</v>
      </c>
      <c r="C47" s="193" t="s">
        <v>357</v>
      </c>
      <c r="D47" s="193" t="s">
        <v>358</v>
      </c>
      <c r="E47" s="193">
        <v>57</v>
      </c>
      <c r="F47" s="193">
        <v>35</v>
      </c>
      <c r="G47" s="195">
        <v>10160</v>
      </c>
      <c r="H47" s="204">
        <f t="shared" si="0"/>
        <v>9144</v>
      </c>
      <c r="I47" s="204">
        <f t="shared" si="1"/>
        <v>8535</v>
      </c>
      <c r="J47" s="205" t="s">
        <v>1473</v>
      </c>
    </row>
    <row r="48" spans="1:10" ht="18.75">
      <c r="A48" s="197"/>
      <c r="B48" s="192" t="s">
        <v>375</v>
      </c>
      <c r="C48" s="193" t="s">
        <v>360</v>
      </c>
      <c r="D48" s="193" t="s">
        <v>361</v>
      </c>
      <c r="E48" s="193">
        <v>105</v>
      </c>
      <c r="F48" s="193">
        <v>50</v>
      </c>
      <c r="G48" s="195">
        <v>16480</v>
      </c>
      <c r="H48" s="204">
        <f t="shared" si="0"/>
        <v>14832</v>
      </c>
      <c r="I48" s="204">
        <f t="shared" si="1"/>
        <v>13844</v>
      </c>
      <c r="J48" s="205" t="s">
        <v>1473</v>
      </c>
    </row>
    <row r="49" spans="1:10" ht="18.75">
      <c r="A49" s="197"/>
      <c r="B49" s="192" t="s">
        <v>376</v>
      </c>
      <c r="C49" s="193" t="s">
        <v>362</v>
      </c>
      <c r="D49" s="193" t="s">
        <v>363</v>
      </c>
      <c r="E49" s="193">
        <v>190</v>
      </c>
      <c r="F49" s="193">
        <v>115</v>
      </c>
      <c r="G49" s="195">
        <v>34330</v>
      </c>
      <c r="H49" s="204">
        <f t="shared" si="0"/>
        <v>30897</v>
      </c>
      <c r="I49" s="204">
        <f t="shared" si="1"/>
        <v>28838</v>
      </c>
      <c r="J49" s="205" t="s">
        <v>1473</v>
      </c>
    </row>
    <row r="50" spans="1:10" ht="37.5">
      <c r="A50" s="197"/>
      <c r="B50" s="192" t="s">
        <v>377</v>
      </c>
      <c r="C50" s="193" t="s">
        <v>364</v>
      </c>
      <c r="D50" s="193" t="s">
        <v>365</v>
      </c>
      <c r="E50" s="193">
        <v>250</v>
      </c>
      <c r="F50" s="193">
        <v>170</v>
      </c>
      <c r="G50" s="195">
        <v>39350</v>
      </c>
      <c r="H50" s="204">
        <f t="shared" si="0"/>
        <v>35415</v>
      </c>
      <c r="I50" s="204">
        <f t="shared" si="1"/>
        <v>33054</v>
      </c>
      <c r="J50" s="205" t="s">
        <v>1473</v>
      </c>
    </row>
    <row r="51" spans="1:10" ht="37.5">
      <c r="A51" s="219"/>
      <c r="B51" s="220" t="s">
        <v>378</v>
      </c>
      <c r="C51" s="209" t="s">
        <v>379</v>
      </c>
      <c r="D51" s="209" t="s">
        <v>380</v>
      </c>
      <c r="E51" s="209">
        <v>640</v>
      </c>
      <c r="F51" s="209">
        <v>620</v>
      </c>
      <c r="G51" s="210">
        <v>114800</v>
      </c>
      <c r="H51" s="211">
        <f t="shared" si="0"/>
        <v>103320</v>
      </c>
      <c r="I51" s="211">
        <f t="shared" si="1"/>
        <v>96432</v>
      </c>
      <c r="J51" s="212" t="s">
        <v>1473</v>
      </c>
    </row>
    <row r="52" spans="1:10" ht="17.25" customHeight="1">
      <c r="A52" s="1102" t="s">
        <v>381</v>
      </c>
      <c r="B52" s="1102"/>
      <c r="C52" s="1102"/>
      <c r="D52" s="1102"/>
      <c r="E52" s="1102"/>
      <c r="F52" s="1102"/>
      <c r="G52" s="1102"/>
      <c r="H52" s="1102"/>
      <c r="I52" s="1102"/>
      <c r="J52" s="1102"/>
    </row>
    <row r="53" spans="1:10" ht="18.75">
      <c r="A53" s="213" t="s">
        <v>382</v>
      </c>
      <c r="B53" s="214" t="s">
        <v>383</v>
      </c>
      <c r="C53" s="215" t="s">
        <v>384</v>
      </c>
      <c r="D53" s="215" t="s">
        <v>385</v>
      </c>
      <c r="E53" s="215">
        <v>35</v>
      </c>
      <c r="F53" s="215">
        <v>18</v>
      </c>
      <c r="G53" s="216">
        <v>6660</v>
      </c>
      <c r="H53" s="217">
        <f aca="true" t="shared" si="2" ref="H53:H78">ROUNDUP(G53/97*100*(100-Topaz_bank)/100,0)</f>
        <v>6180</v>
      </c>
      <c r="I53" s="217">
        <f aca="true" t="shared" si="3" ref="I53:I78">ROUNDUP(G53/97*100*(100-Topaz_diler)/100,0)</f>
        <v>5493</v>
      </c>
      <c r="J53" s="218" t="s">
        <v>1473</v>
      </c>
    </row>
    <row r="54" spans="1:10" ht="18.75">
      <c r="A54" s="221"/>
      <c r="B54" s="192" t="s">
        <v>386</v>
      </c>
      <c r="C54" s="193" t="s">
        <v>387</v>
      </c>
      <c r="D54" s="193" t="s">
        <v>388</v>
      </c>
      <c r="E54" s="193">
        <v>40</v>
      </c>
      <c r="F54" s="193">
        <v>20</v>
      </c>
      <c r="G54" s="195">
        <v>7020</v>
      </c>
      <c r="H54" s="204">
        <f t="shared" si="2"/>
        <v>6514</v>
      </c>
      <c r="I54" s="204">
        <f t="shared" si="3"/>
        <v>5790</v>
      </c>
      <c r="J54" s="205" t="s">
        <v>1473</v>
      </c>
    </row>
    <row r="55" spans="1:10" ht="18.75">
      <c r="A55" s="197"/>
      <c r="B55" s="192" t="s">
        <v>389</v>
      </c>
      <c r="C55" s="193" t="s">
        <v>390</v>
      </c>
      <c r="D55" s="193" t="s">
        <v>391</v>
      </c>
      <c r="E55" s="193">
        <v>55</v>
      </c>
      <c r="F55" s="193">
        <v>23</v>
      </c>
      <c r="G55" s="195">
        <v>7960</v>
      </c>
      <c r="H55" s="204">
        <f t="shared" si="2"/>
        <v>7386</v>
      </c>
      <c r="I55" s="204">
        <f t="shared" si="3"/>
        <v>6565</v>
      </c>
      <c r="J55" s="205" t="s">
        <v>1473</v>
      </c>
    </row>
    <row r="56" spans="1:10" ht="18.75">
      <c r="A56" s="197"/>
      <c r="B56" s="192" t="s">
        <v>392</v>
      </c>
      <c r="C56" s="193" t="s">
        <v>393</v>
      </c>
      <c r="D56" s="193" t="s">
        <v>394</v>
      </c>
      <c r="E56" s="193">
        <v>55</v>
      </c>
      <c r="F56" s="193">
        <v>23</v>
      </c>
      <c r="G56" s="195">
        <v>8990</v>
      </c>
      <c r="H56" s="204">
        <f t="shared" si="2"/>
        <v>8342</v>
      </c>
      <c r="I56" s="204">
        <f t="shared" si="3"/>
        <v>7415</v>
      </c>
      <c r="J56" s="205" t="s">
        <v>1473</v>
      </c>
    </row>
    <row r="57" spans="1:10" ht="18.75">
      <c r="A57" s="197"/>
      <c r="B57" s="192" t="s">
        <v>395</v>
      </c>
      <c r="C57" s="193" t="s">
        <v>396</v>
      </c>
      <c r="D57" s="193" t="s">
        <v>397</v>
      </c>
      <c r="E57" s="193">
        <v>85</v>
      </c>
      <c r="F57" s="193">
        <v>43</v>
      </c>
      <c r="G57" s="195">
        <v>14170</v>
      </c>
      <c r="H57" s="204">
        <f t="shared" si="2"/>
        <v>13148</v>
      </c>
      <c r="I57" s="204">
        <f t="shared" si="3"/>
        <v>11687</v>
      </c>
      <c r="J57" s="205" t="s">
        <v>1473</v>
      </c>
    </row>
    <row r="58" spans="1:10" ht="18.75">
      <c r="A58" s="197"/>
      <c r="B58" s="192" t="s">
        <v>398</v>
      </c>
      <c r="C58" s="193" t="s">
        <v>399</v>
      </c>
      <c r="D58" s="193" t="s">
        <v>400</v>
      </c>
      <c r="E58" s="193">
        <v>100</v>
      </c>
      <c r="F58" s="193">
        <v>52</v>
      </c>
      <c r="G58" s="195">
        <v>16290</v>
      </c>
      <c r="H58" s="204">
        <f t="shared" si="2"/>
        <v>15115</v>
      </c>
      <c r="I58" s="204">
        <f t="shared" si="3"/>
        <v>13436</v>
      </c>
      <c r="J58" s="205" t="s">
        <v>1473</v>
      </c>
    </row>
    <row r="59" spans="1:10" ht="18.75">
      <c r="A59" s="191"/>
      <c r="B59" s="192" t="s">
        <v>401</v>
      </c>
      <c r="C59" s="193" t="s">
        <v>402</v>
      </c>
      <c r="D59" s="193" t="s">
        <v>403</v>
      </c>
      <c r="E59" s="193">
        <v>140</v>
      </c>
      <c r="F59" s="193">
        <v>72</v>
      </c>
      <c r="G59" s="195">
        <v>21400</v>
      </c>
      <c r="H59" s="204">
        <f t="shared" si="2"/>
        <v>19856</v>
      </c>
      <c r="I59" s="204">
        <f t="shared" si="3"/>
        <v>17650</v>
      </c>
      <c r="J59" s="205" t="s">
        <v>1473</v>
      </c>
    </row>
    <row r="60" spans="1:10" ht="18.75">
      <c r="A60" s="191"/>
      <c r="B60" s="192" t="s">
        <v>404</v>
      </c>
      <c r="C60" s="193" t="s">
        <v>405</v>
      </c>
      <c r="D60" s="193" t="s">
        <v>406</v>
      </c>
      <c r="E60" s="193">
        <v>180</v>
      </c>
      <c r="F60" s="193">
        <v>102</v>
      </c>
      <c r="G60" s="195">
        <v>27900</v>
      </c>
      <c r="H60" s="204">
        <f t="shared" si="2"/>
        <v>25887</v>
      </c>
      <c r="I60" s="204">
        <f t="shared" si="3"/>
        <v>23011</v>
      </c>
      <c r="J60" s="205" t="s">
        <v>1473</v>
      </c>
    </row>
    <row r="61" spans="1:10" ht="18.75">
      <c r="A61" s="221"/>
      <c r="B61" s="192" t="s">
        <v>407</v>
      </c>
      <c r="C61" s="193" t="s">
        <v>408</v>
      </c>
      <c r="D61" s="193" t="s">
        <v>409</v>
      </c>
      <c r="E61" s="193">
        <v>200</v>
      </c>
      <c r="F61" s="193">
        <v>130</v>
      </c>
      <c r="G61" s="195">
        <v>33900</v>
      </c>
      <c r="H61" s="204">
        <f t="shared" si="2"/>
        <v>31454</v>
      </c>
      <c r="I61" s="204">
        <f t="shared" si="3"/>
        <v>27959</v>
      </c>
      <c r="J61" s="205" t="s">
        <v>1473</v>
      </c>
    </row>
    <row r="62" spans="1:10" ht="18.75">
      <c r="A62" s="191"/>
      <c r="B62" s="192" t="s">
        <v>410</v>
      </c>
      <c r="C62" s="193" t="s">
        <v>411</v>
      </c>
      <c r="D62" s="193" t="s">
        <v>412</v>
      </c>
      <c r="E62" s="193">
        <v>270</v>
      </c>
      <c r="F62" s="193">
        <v>230</v>
      </c>
      <c r="G62" s="195">
        <v>49900</v>
      </c>
      <c r="H62" s="204">
        <f t="shared" si="2"/>
        <v>46299</v>
      </c>
      <c r="I62" s="204">
        <f t="shared" si="3"/>
        <v>41155</v>
      </c>
      <c r="J62" s="205" t="s">
        <v>1473</v>
      </c>
    </row>
    <row r="63" spans="1:10" ht="37.5">
      <c r="A63" s="191"/>
      <c r="B63" s="192" t="s">
        <v>413</v>
      </c>
      <c r="C63" s="193" t="s">
        <v>414</v>
      </c>
      <c r="D63" s="193" t="s">
        <v>415</v>
      </c>
      <c r="E63" s="193">
        <v>335</v>
      </c>
      <c r="F63" s="193">
        <v>280</v>
      </c>
      <c r="G63" s="195">
        <v>59900</v>
      </c>
      <c r="H63" s="204">
        <f t="shared" si="2"/>
        <v>55578</v>
      </c>
      <c r="I63" s="204">
        <f t="shared" si="3"/>
        <v>49403</v>
      </c>
      <c r="J63" s="205" t="s">
        <v>1473</v>
      </c>
    </row>
    <row r="64" spans="1:10" ht="37.5">
      <c r="A64" s="191"/>
      <c r="B64" s="192" t="s">
        <v>416</v>
      </c>
      <c r="C64" s="193" t="s">
        <v>417</v>
      </c>
      <c r="D64" s="193" t="s">
        <v>418</v>
      </c>
      <c r="E64" s="193">
        <v>485</v>
      </c>
      <c r="F64" s="193">
        <v>418</v>
      </c>
      <c r="G64" s="195">
        <v>79900</v>
      </c>
      <c r="H64" s="204">
        <f t="shared" si="2"/>
        <v>74135</v>
      </c>
      <c r="I64" s="204">
        <f t="shared" si="3"/>
        <v>65897</v>
      </c>
      <c r="J64" s="205" t="s">
        <v>1473</v>
      </c>
    </row>
    <row r="65" spans="1:10" ht="37.5">
      <c r="A65" s="222"/>
      <c r="B65" s="220" t="s">
        <v>419</v>
      </c>
      <c r="C65" s="209" t="s">
        <v>420</v>
      </c>
      <c r="D65" s="209" t="s">
        <v>421</v>
      </c>
      <c r="E65" s="209">
        <v>750</v>
      </c>
      <c r="F65" s="209">
        <v>651</v>
      </c>
      <c r="G65" s="210">
        <v>119900</v>
      </c>
      <c r="H65" s="211">
        <f t="shared" si="2"/>
        <v>111248</v>
      </c>
      <c r="I65" s="211">
        <f t="shared" si="3"/>
        <v>98887</v>
      </c>
      <c r="J65" s="212" t="s">
        <v>1473</v>
      </c>
    </row>
    <row r="66" spans="1:10" ht="18.75">
      <c r="A66" s="213"/>
      <c r="B66" s="214" t="s">
        <v>422</v>
      </c>
      <c r="C66" s="215" t="s">
        <v>384</v>
      </c>
      <c r="D66" s="215" t="s">
        <v>385</v>
      </c>
      <c r="E66" s="215">
        <v>35</v>
      </c>
      <c r="F66" s="215">
        <v>18</v>
      </c>
      <c r="G66" s="216">
        <v>8160</v>
      </c>
      <c r="H66" s="217">
        <f t="shared" si="2"/>
        <v>7572</v>
      </c>
      <c r="I66" s="217">
        <f t="shared" si="3"/>
        <v>6730</v>
      </c>
      <c r="J66" s="218" t="s">
        <v>1473</v>
      </c>
    </row>
    <row r="67" spans="1:10" ht="18.75">
      <c r="A67" s="191"/>
      <c r="B67" s="192" t="s">
        <v>423</v>
      </c>
      <c r="C67" s="193" t="s">
        <v>387</v>
      </c>
      <c r="D67" s="193" t="s">
        <v>388</v>
      </c>
      <c r="E67" s="193">
        <v>40</v>
      </c>
      <c r="F67" s="193">
        <v>20</v>
      </c>
      <c r="G67" s="195">
        <v>8520</v>
      </c>
      <c r="H67" s="204">
        <f t="shared" si="2"/>
        <v>7906</v>
      </c>
      <c r="I67" s="204">
        <f t="shared" si="3"/>
        <v>7027</v>
      </c>
      <c r="J67" s="205" t="s">
        <v>1473</v>
      </c>
    </row>
    <row r="68" spans="1:10" ht="18.75">
      <c r="A68" s="197"/>
      <c r="B68" s="192" t="s">
        <v>424</v>
      </c>
      <c r="C68" s="193" t="s">
        <v>390</v>
      </c>
      <c r="D68" s="193" t="s">
        <v>391</v>
      </c>
      <c r="E68" s="193">
        <v>55</v>
      </c>
      <c r="F68" s="193">
        <v>23</v>
      </c>
      <c r="G68" s="195">
        <v>9460</v>
      </c>
      <c r="H68" s="204">
        <f t="shared" si="2"/>
        <v>8778</v>
      </c>
      <c r="I68" s="204">
        <f t="shared" si="3"/>
        <v>7803</v>
      </c>
      <c r="J68" s="205" t="s">
        <v>1473</v>
      </c>
    </row>
    <row r="69" spans="1:10" ht="18.75">
      <c r="A69" s="197"/>
      <c r="B69" s="192" t="s">
        <v>425</v>
      </c>
      <c r="C69" s="193" t="s">
        <v>393</v>
      </c>
      <c r="D69" s="193" t="s">
        <v>394</v>
      </c>
      <c r="E69" s="193">
        <v>55</v>
      </c>
      <c r="F69" s="193">
        <v>23</v>
      </c>
      <c r="G69" s="195">
        <v>10490</v>
      </c>
      <c r="H69" s="204">
        <f t="shared" si="2"/>
        <v>9733</v>
      </c>
      <c r="I69" s="204">
        <f t="shared" si="3"/>
        <v>8652</v>
      </c>
      <c r="J69" s="205" t="s">
        <v>1473</v>
      </c>
    </row>
    <row r="70" spans="1:10" ht="18.75">
      <c r="A70" s="197"/>
      <c r="B70" s="192" t="s">
        <v>426</v>
      </c>
      <c r="C70" s="193" t="s">
        <v>396</v>
      </c>
      <c r="D70" s="193" t="s">
        <v>397</v>
      </c>
      <c r="E70" s="193">
        <v>85</v>
      </c>
      <c r="F70" s="193">
        <v>43</v>
      </c>
      <c r="G70" s="195">
        <v>15670</v>
      </c>
      <c r="H70" s="204">
        <f t="shared" si="2"/>
        <v>14540</v>
      </c>
      <c r="I70" s="204">
        <f t="shared" si="3"/>
        <v>12924</v>
      </c>
      <c r="J70" s="205" t="s">
        <v>1473</v>
      </c>
    </row>
    <row r="71" spans="1:10" ht="18.75">
      <c r="A71" s="197"/>
      <c r="B71" s="192" t="s">
        <v>427</v>
      </c>
      <c r="C71" s="193" t="s">
        <v>399</v>
      </c>
      <c r="D71" s="193" t="s">
        <v>400</v>
      </c>
      <c r="E71" s="193">
        <v>100</v>
      </c>
      <c r="F71" s="193">
        <v>52</v>
      </c>
      <c r="G71" s="195">
        <v>17790</v>
      </c>
      <c r="H71" s="204">
        <f t="shared" si="2"/>
        <v>16507</v>
      </c>
      <c r="I71" s="204">
        <f t="shared" si="3"/>
        <v>14673</v>
      </c>
      <c r="J71" s="205" t="s">
        <v>1473</v>
      </c>
    </row>
    <row r="72" spans="1:10" ht="18.75">
      <c r="A72" s="191"/>
      <c r="B72" s="192" t="s">
        <v>428</v>
      </c>
      <c r="C72" s="193" t="s">
        <v>402</v>
      </c>
      <c r="D72" s="193" t="s">
        <v>403</v>
      </c>
      <c r="E72" s="193">
        <v>140</v>
      </c>
      <c r="F72" s="193">
        <v>72</v>
      </c>
      <c r="G72" s="195">
        <v>22900</v>
      </c>
      <c r="H72" s="204">
        <f t="shared" si="2"/>
        <v>21248</v>
      </c>
      <c r="I72" s="204">
        <f t="shared" si="3"/>
        <v>18887</v>
      </c>
      <c r="J72" s="205" t="s">
        <v>1473</v>
      </c>
    </row>
    <row r="73" spans="1:10" ht="18.75">
      <c r="A73" s="191"/>
      <c r="B73" s="192" t="s">
        <v>429</v>
      </c>
      <c r="C73" s="193" t="s">
        <v>405</v>
      </c>
      <c r="D73" s="193" t="s">
        <v>406</v>
      </c>
      <c r="E73" s="193">
        <v>180</v>
      </c>
      <c r="F73" s="193">
        <v>102</v>
      </c>
      <c r="G73" s="195">
        <v>29400</v>
      </c>
      <c r="H73" s="204">
        <f t="shared" si="2"/>
        <v>27279</v>
      </c>
      <c r="I73" s="204">
        <f t="shared" si="3"/>
        <v>24248</v>
      </c>
      <c r="J73" s="205" t="s">
        <v>1473</v>
      </c>
    </row>
    <row r="74" spans="1:10" ht="18.75">
      <c r="A74" s="221"/>
      <c r="B74" s="192" t="s">
        <v>430</v>
      </c>
      <c r="C74" s="193" t="s">
        <v>408</v>
      </c>
      <c r="D74" s="193" t="s">
        <v>409</v>
      </c>
      <c r="E74" s="193">
        <v>200</v>
      </c>
      <c r="F74" s="193">
        <v>130</v>
      </c>
      <c r="G74" s="195">
        <v>35400</v>
      </c>
      <c r="H74" s="204">
        <f t="shared" si="2"/>
        <v>32846</v>
      </c>
      <c r="I74" s="204">
        <f t="shared" si="3"/>
        <v>29196</v>
      </c>
      <c r="J74" s="205" t="s">
        <v>1473</v>
      </c>
    </row>
    <row r="75" spans="1:10" ht="18.75">
      <c r="A75" s="191"/>
      <c r="B75" s="192" t="s">
        <v>431</v>
      </c>
      <c r="C75" s="193" t="s">
        <v>411</v>
      </c>
      <c r="D75" s="193" t="s">
        <v>412</v>
      </c>
      <c r="E75" s="193">
        <v>270</v>
      </c>
      <c r="F75" s="193">
        <v>230</v>
      </c>
      <c r="G75" s="195">
        <v>51400</v>
      </c>
      <c r="H75" s="204">
        <f t="shared" si="2"/>
        <v>47691</v>
      </c>
      <c r="I75" s="204">
        <f t="shared" si="3"/>
        <v>42392</v>
      </c>
      <c r="J75" s="205" t="s">
        <v>1473</v>
      </c>
    </row>
    <row r="76" spans="1:10" ht="37.5">
      <c r="A76" s="191"/>
      <c r="B76" s="192" t="s">
        <v>432</v>
      </c>
      <c r="C76" s="193" t="s">
        <v>414</v>
      </c>
      <c r="D76" s="193" t="s">
        <v>415</v>
      </c>
      <c r="E76" s="193">
        <v>335</v>
      </c>
      <c r="F76" s="193">
        <v>280</v>
      </c>
      <c r="G76" s="195">
        <v>61400</v>
      </c>
      <c r="H76" s="204">
        <f t="shared" si="2"/>
        <v>56970</v>
      </c>
      <c r="I76" s="204">
        <f t="shared" si="3"/>
        <v>50640</v>
      </c>
      <c r="J76" s="205" t="s">
        <v>1473</v>
      </c>
    </row>
    <row r="77" spans="1:10" ht="37.5">
      <c r="A77" s="191"/>
      <c r="B77" s="192" t="s">
        <v>433</v>
      </c>
      <c r="C77" s="193" t="s">
        <v>417</v>
      </c>
      <c r="D77" s="193" t="s">
        <v>418</v>
      </c>
      <c r="E77" s="193">
        <v>485</v>
      </c>
      <c r="F77" s="193">
        <v>418</v>
      </c>
      <c r="G77" s="195">
        <v>81400</v>
      </c>
      <c r="H77" s="204">
        <f t="shared" si="2"/>
        <v>75526</v>
      </c>
      <c r="I77" s="204">
        <f t="shared" si="3"/>
        <v>67135</v>
      </c>
      <c r="J77" s="205" t="s">
        <v>1473</v>
      </c>
    </row>
    <row r="78" spans="1:10" ht="37.5">
      <c r="A78" s="222"/>
      <c r="B78" s="220" t="s">
        <v>434</v>
      </c>
      <c r="C78" s="209" t="s">
        <v>420</v>
      </c>
      <c r="D78" s="209" t="s">
        <v>421</v>
      </c>
      <c r="E78" s="209">
        <v>750</v>
      </c>
      <c r="F78" s="209">
        <v>651</v>
      </c>
      <c r="G78" s="210">
        <v>121400</v>
      </c>
      <c r="H78" s="211">
        <f t="shared" si="2"/>
        <v>112640</v>
      </c>
      <c r="I78" s="211">
        <f t="shared" si="3"/>
        <v>100124</v>
      </c>
      <c r="J78" s="212" t="s">
        <v>1473</v>
      </c>
    </row>
    <row r="79" spans="1:10" ht="33.75" customHeight="1">
      <c r="A79" s="1105" t="s">
        <v>435</v>
      </c>
      <c r="B79" s="1105"/>
      <c r="C79" s="1105"/>
      <c r="D79" s="1105"/>
      <c r="E79" s="1105"/>
      <c r="F79" s="1105"/>
      <c r="G79" s="1105"/>
      <c r="H79" s="1105"/>
      <c r="I79" s="1105"/>
      <c r="J79" s="1105"/>
    </row>
    <row r="80" spans="1:10" ht="17.25" customHeight="1">
      <c r="A80" s="1102" t="s">
        <v>436</v>
      </c>
      <c r="B80" s="1102"/>
      <c r="C80" s="1102"/>
      <c r="D80" s="1102"/>
      <c r="E80" s="1102"/>
      <c r="F80" s="1102"/>
      <c r="G80" s="1102"/>
      <c r="H80" s="1102"/>
      <c r="I80" s="1102"/>
      <c r="J80" s="1102"/>
    </row>
    <row r="81" spans="1:10" ht="17.25" customHeight="1">
      <c r="A81" s="1106" t="s">
        <v>437</v>
      </c>
      <c r="B81" s="1106"/>
      <c r="C81" s="1106"/>
      <c r="D81" s="1106"/>
      <c r="E81" s="1106"/>
      <c r="F81" s="1106"/>
      <c r="G81" s="1106"/>
      <c r="H81" s="1106"/>
      <c r="I81" s="1106"/>
      <c r="J81" s="1106"/>
    </row>
    <row r="82" spans="1:10" ht="18.75">
      <c r="A82" s="185">
        <v>1</v>
      </c>
      <c r="B82" s="186" t="s">
        <v>438</v>
      </c>
      <c r="C82" s="187" t="s">
        <v>439</v>
      </c>
      <c r="D82" s="187" t="s">
        <v>440</v>
      </c>
      <c r="E82" s="187">
        <v>49</v>
      </c>
      <c r="F82" s="187">
        <v>58</v>
      </c>
      <c r="G82" s="223">
        <v>10980</v>
      </c>
      <c r="H82" s="223">
        <f aca="true" t="shared" si="4" ref="H82:H87">ROUNDUP(G82*(100-10)/100,-1)</f>
        <v>9890</v>
      </c>
      <c r="I82" s="223">
        <f aca="true" t="shared" si="5" ref="I82:I87">ROUNDUP(G82*(100-16)/100,-1)</f>
        <v>9230</v>
      </c>
      <c r="J82" s="190" t="s">
        <v>1473</v>
      </c>
    </row>
    <row r="83" spans="1:10" ht="18.75">
      <c r="A83" s="185">
        <v>2</v>
      </c>
      <c r="B83" s="186" t="s">
        <v>441</v>
      </c>
      <c r="C83" s="187" t="s">
        <v>439</v>
      </c>
      <c r="D83" s="187" t="s">
        <v>440</v>
      </c>
      <c r="E83" s="187">
        <v>49</v>
      </c>
      <c r="F83" s="187">
        <v>58</v>
      </c>
      <c r="G83" s="223">
        <v>14980</v>
      </c>
      <c r="H83" s="223">
        <f t="shared" si="4"/>
        <v>13490</v>
      </c>
      <c r="I83" s="223">
        <f t="shared" si="5"/>
        <v>12590</v>
      </c>
      <c r="J83" s="190" t="s">
        <v>1473</v>
      </c>
    </row>
    <row r="84" spans="1:10" ht="17.25" customHeight="1">
      <c r="A84" s="185">
        <v>3</v>
      </c>
      <c r="B84" s="192" t="s">
        <v>442</v>
      </c>
      <c r="C84" s="187" t="s">
        <v>439</v>
      </c>
      <c r="D84" s="187" t="s">
        <v>440</v>
      </c>
      <c r="E84" s="187">
        <v>49</v>
      </c>
      <c r="F84" s="187">
        <v>58</v>
      </c>
      <c r="G84" s="195">
        <v>15980</v>
      </c>
      <c r="H84" s="189">
        <f t="shared" si="4"/>
        <v>14390</v>
      </c>
      <c r="I84" s="189">
        <f t="shared" si="5"/>
        <v>13430</v>
      </c>
      <c r="J84" s="190" t="s">
        <v>1473</v>
      </c>
    </row>
    <row r="85" spans="1:10" ht="17.25" customHeight="1">
      <c r="A85" s="185">
        <v>4</v>
      </c>
      <c r="B85" s="192" t="s">
        <v>443</v>
      </c>
      <c r="C85" s="193" t="s">
        <v>444</v>
      </c>
      <c r="D85" s="193" t="s">
        <v>445</v>
      </c>
      <c r="E85" s="193">
        <v>124</v>
      </c>
      <c r="F85" s="193">
        <v>199</v>
      </c>
      <c r="G85" s="195">
        <v>19980</v>
      </c>
      <c r="H85" s="189">
        <f t="shared" si="4"/>
        <v>17990</v>
      </c>
      <c r="I85" s="189">
        <f t="shared" si="5"/>
        <v>16790</v>
      </c>
      <c r="J85" s="190" t="s">
        <v>1473</v>
      </c>
    </row>
    <row r="86" spans="1:10" ht="17.25" customHeight="1">
      <c r="A86" s="185">
        <v>5</v>
      </c>
      <c r="B86" s="192" t="s">
        <v>446</v>
      </c>
      <c r="C86" s="193" t="s">
        <v>447</v>
      </c>
      <c r="D86" s="193" t="s">
        <v>448</v>
      </c>
      <c r="E86" s="193">
        <v>147</v>
      </c>
      <c r="F86" s="193" t="s">
        <v>449</v>
      </c>
      <c r="G86" s="195">
        <v>23980</v>
      </c>
      <c r="H86" s="189">
        <f t="shared" si="4"/>
        <v>21590</v>
      </c>
      <c r="I86" s="189">
        <f t="shared" si="5"/>
        <v>20150</v>
      </c>
      <c r="J86" s="190" t="s">
        <v>1473</v>
      </c>
    </row>
    <row r="87" spans="1:10" ht="17.25" customHeight="1">
      <c r="A87" s="185">
        <v>6</v>
      </c>
      <c r="B87" s="192" t="s">
        <v>450</v>
      </c>
      <c r="C87" s="193" t="s">
        <v>447</v>
      </c>
      <c r="D87" s="193" t="s">
        <v>451</v>
      </c>
      <c r="E87" s="193">
        <v>147</v>
      </c>
      <c r="F87" s="193" t="s">
        <v>449</v>
      </c>
      <c r="G87" s="195">
        <v>25980</v>
      </c>
      <c r="H87" s="189">
        <f t="shared" si="4"/>
        <v>23390</v>
      </c>
      <c r="I87" s="189">
        <f t="shared" si="5"/>
        <v>21830</v>
      </c>
      <c r="J87" s="190" t="s">
        <v>1473</v>
      </c>
    </row>
    <row r="88" spans="1:10" ht="17.25" customHeight="1">
      <c r="A88" s="1106" t="s">
        <v>452</v>
      </c>
      <c r="B88" s="1106"/>
      <c r="C88" s="1106"/>
      <c r="D88" s="1106"/>
      <c r="E88" s="1106"/>
      <c r="F88" s="1106"/>
      <c r="G88" s="1106"/>
      <c r="H88" s="1106"/>
      <c r="I88" s="1106"/>
      <c r="J88" s="1106"/>
    </row>
    <row r="89" spans="1:10" ht="17.25" customHeight="1">
      <c r="A89" s="1102" t="s">
        <v>453</v>
      </c>
      <c r="B89" s="1102"/>
      <c r="C89" s="1102"/>
      <c r="D89" s="1102"/>
      <c r="E89" s="1102"/>
      <c r="F89" s="1102"/>
      <c r="G89" s="1102"/>
      <c r="H89" s="1102"/>
      <c r="I89" s="1102"/>
      <c r="J89" s="1102"/>
    </row>
    <row r="90" spans="1:10" ht="18.75">
      <c r="A90" s="185">
        <v>1</v>
      </c>
      <c r="B90" s="186" t="s">
        <v>454</v>
      </c>
      <c r="C90" s="187" t="s">
        <v>455</v>
      </c>
      <c r="D90" s="187" t="s">
        <v>456</v>
      </c>
      <c r="E90" s="187">
        <v>13</v>
      </c>
      <c r="F90" s="187">
        <v>17</v>
      </c>
      <c r="G90" s="224">
        <v>4890</v>
      </c>
      <c r="H90" s="223">
        <f aca="true" t="shared" si="6" ref="H90:H109">ROUNDUP(G90*(100-10)/100,-1)</f>
        <v>4410</v>
      </c>
      <c r="I90" s="223">
        <f aca="true" t="shared" si="7" ref="I90:I109">ROUNDUP(G90*(100-16)/100,-1)</f>
        <v>4110</v>
      </c>
      <c r="J90" s="190" t="s">
        <v>1473</v>
      </c>
    </row>
    <row r="91" spans="1:10" ht="18.75">
      <c r="A91" s="185">
        <v>2</v>
      </c>
      <c r="B91" s="186" t="s">
        <v>457</v>
      </c>
      <c r="C91" s="187" t="s">
        <v>455</v>
      </c>
      <c r="D91" s="187" t="s">
        <v>456</v>
      </c>
      <c r="E91" s="187">
        <v>13</v>
      </c>
      <c r="F91" s="187">
        <v>17</v>
      </c>
      <c r="G91" s="224">
        <v>5890</v>
      </c>
      <c r="H91" s="223">
        <f t="shared" si="6"/>
        <v>5310</v>
      </c>
      <c r="I91" s="223">
        <f t="shared" si="7"/>
        <v>4950</v>
      </c>
      <c r="J91" s="190" t="s">
        <v>1473</v>
      </c>
    </row>
    <row r="92" spans="1:10" ht="18.75">
      <c r="A92" s="185">
        <v>3</v>
      </c>
      <c r="B92" s="186" t="s">
        <v>458</v>
      </c>
      <c r="C92" s="187" t="s">
        <v>455</v>
      </c>
      <c r="D92" s="187" t="s">
        <v>456</v>
      </c>
      <c r="E92" s="187">
        <v>13</v>
      </c>
      <c r="F92" s="187">
        <v>17</v>
      </c>
      <c r="G92" s="224">
        <v>8890</v>
      </c>
      <c r="H92" s="223">
        <f t="shared" si="6"/>
        <v>8010</v>
      </c>
      <c r="I92" s="223">
        <f t="shared" si="7"/>
        <v>7470</v>
      </c>
      <c r="J92" s="190" t="s">
        <v>1473</v>
      </c>
    </row>
    <row r="93" spans="1:10" ht="18.75">
      <c r="A93" s="185">
        <v>4</v>
      </c>
      <c r="B93" s="192" t="s">
        <v>459</v>
      </c>
      <c r="C93" s="193" t="s">
        <v>460</v>
      </c>
      <c r="D93" s="193" t="s">
        <v>461</v>
      </c>
      <c r="E93" s="193">
        <v>21</v>
      </c>
      <c r="F93" s="193">
        <v>37</v>
      </c>
      <c r="G93" s="225">
        <v>5890</v>
      </c>
      <c r="H93" s="223">
        <f t="shared" si="6"/>
        <v>5310</v>
      </c>
      <c r="I93" s="223">
        <f t="shared" si="7"/>
        <v>4950</v>
      </c>
      <c r="J93" s="190" t="s">
        <v>1473</v>
      </c>
    </row>
    <row r="94" spans="1:10" ht="18.75">
      <c r="A94" s="185">
        <v>5</v>
      </c>
      <c r="B94" s="192" t="s">
        <v>462</v>
      </c>
      <c r="C94" s="193" t="s">
        <v>460</v>
      </c>
      <c r="D94" s="193" t="s">
        <v>461</v>
      </c>
      <c r="E94" s="193">
        <v>21</v>
      </c>
      <c r="F94" s="193">
        <v>37</v>
      </c>
      <c r="G94" s="225">
        <v>6890</v>
      </c>
      <c r="H94" s="223">
        <f t="shared" si="6"/>
        <v>6210</v>
      </c>
      <c r="I94" s="223">
        <f t="shared" si="7"/>
        <v>5790</v>
      </c>
      <c r="J94" s="190" t="s">
        <v>1473</v>
      </c>
    </row>
    <row r="95" spans="1:10" ht="18.75">
      <c r="A95" s="185">
        <v>6</v>
      </c>
      <c r="B95" s="192" t="s">
        <v>463</v>
      </c>
      <c r="C95" s="193" t="s">
        <v>460</v>
      </c>
      <c r="D95" s="193" t="s">
        <v>461</v>
      </c>
      <c r="E95" s="193">
        <v>21</v>
      </c>
      <c r="F95" s="193">
        <v>37</v>
      </c>
      <c r="G95" s="225">
        <v>9890</v>
      </c>
      <c r="H95" s="223">
        <f t="shared" si="6"/>
        <v>8910</v>
      </c>
      <c r="I95" s="223">
        <f t="shared" si="7"/>
        <v>8310</v>
      </c>
      <c r="J95" s="190" t="s">
        <v>1473</v>
      </c>
    </row>
    <row r="96" spans="1:10" ht="18.75">
      <c r="A96" s="185">
        <v>7</v>
      </c>
      <c r="B96" s="192" t="s">
        <v>464</v>
      </c>
      <c r="C96" s="193" t="s">
        <v>465</v>
      </c>
      <c r="D96" s="193" t="s">
        <v>466</v>
      </c>
      <c r="E96" s="193">
        <v>27</v>
      </c>
      <c r="F96" s="193">
        <v>61</v>
      </c>
      <c r="G96" s="225">
        <v>6190</v>
      </c>
      <c r="H96" s="223">
        <f t="shared" si="6"/>
        <v>5580</v>
      </c>
      <c r="I96" s="223">
        <f t="shared" si="7"/>
        <v>5200</v>
      </c>
      <c r="J96" s="190" t="s">
        <v>1473</v>
      </c>
    </row>
    <row r="97" spans="1:10" ht="18.75">
      <c r="A97" s="185">
        <v>8</v>
      </c>
      <c r="B97" s="192" t="s">
        <v>467</v>
      </c>
      <c r="C97" s="193" t="s">
        <v>468</v>
      </c>
      <c r="D97" s="193" t="s">
        <v>469</v>
      </c>
      <c r="E97" s="193">
        <v>39</v>
      </c>
      <c r="F97" s="193">
        <v>71</v>
      </c>
      <c r="G97" s="225">
        <v>9490</v>
      </c>
      <c r="H97" s="223">
        <f t="shared" si="6"/>
        <v>8550</v>
      </c>
      <c r="I97" s="223">
        <f t="shared" si="7"/>
        <v>7980</v>
      </c>
      <c r="J97" s="190" t="s">
        <v>1473</v>
      </c>
    </row>
    <row r="98" spans="1:10" ht="18.75">
      <c r="A98" s="185">
        <v>9</v>
      </c>
      <c r="B98" s="192" t="s">
        <v>470</v>
      </c>
      <c r="C98" s="193" t="s">
        <v>468</v>
      </c>
      <c r="D98" s="193" t="s">
        <v>469</v>
      </c>
      <c r="E98" s="193">
        <v>39</v>
      </c>
      <c r="F98" s="193">
        <v>71</v>
      </c>
      <c r="G98" s="225">
        <v>9490</v>
      </c>
      <c r="H98" s="223">
        <f t="shared" si="6"/>
        <v>8550</v>
      </c>
      <c r="I98" s="223">
        <f t="shared" si="7"/>
        <v>7980</v>
      </c>
      <c r="J98" s="190" t="s">
        <v>1473</v>
      </c>
    </row>
    <row r="99" spans="1:10" ht="18.75">
      <c r="A99" s="185">
        <v>10</v>
      </c>
      <c r="B99" s="192" t="s">
        <v>471</v>
      </c>
      <c r="C99" s="193" t="s">
        <v>468</v>
      </c>
      <c r="D99" s="193" t="s">
        <v>469</v>
      </c>
      <c r="E99" s="193">
        <v>39</v>
      </c>
      <c r="F99" s="193">
        <v>71</v>
      </c>
      <c r="G99" s="225">
        <v>10490</v>
      </c>
      <c r="H99" s="223">
        <f t="shared" si="6"/>
        <v>9450</v>
      </c>
      <c r="I99" s="223">
        <f t="shared" si="7"/>
        <v>8820</v>
      </c>
      <c r="J99" s="190" t="s">
        <v>1473</v>
      </c>
    </row>
    <row r="100" spans="1:10" ht="18.75">
      <c r="A100" s="185">
        <v>11</v>
      </c>
      <c r="B100" s="192" t="s">
        <v>472</v>
      </c>
      <c r="C100" s="193" t="s">
        <v>468</v>
      </c>
      <c r="D100" s="193" t="s">
        <v>469</v>
      </c>
      <c r="E100" s="193">
        <v>39</v>
      </c>
      <c r="F100" s="193">
        <v>71</v>
      </c>
      <c r="G100" s="225">
        <v>13490</v>
      </c>
      <c r="H100" s="223">
        <f t="shared" si="6"/>
        <v>12150</v>
      </c>
      <c r="I100" s="223">
        <f t="shared" si="7"/>
        <v>11340</v>
      </c>
      <c r="J100" s="190" t="s">
        <v>1473</v>
      </c>
    </row>
    <row r="101" spans="1:10" ht="18.75">
      <c r="A101" s="185">
        <v>12</v>
      </c>
      <c r="B101" s="192" t="s">
        <v>473</v>
      </c>
      <c r="C101" s="193" t="s">
        <v>474</v>
      </c>
      <c r="D101" s="193" t="s">
        <v>475</v>
      </c>
      <c r="E101" s="193">
        <v>52</v>
      </c>
      <c r="F101" s="193">
        <v>105</v>
      </c>
      <c r="G101" s="225">
        <v>12790</v>
      </c>
      <c r="H101" s="223">
        <f t="shared" si="6"/>
        <v>11520</v>
      </c>
      <c r="I101" s="223">
        <f t="shared" si="7"/>
        <v>10750</v>
      </c>
      <c r="J101" s="190" t="s">
        <v>1473</v>
      </c>
    </row>
    <row r="102" spans="1:10" ht="18.75">
      <c r="A102" s="185">
        <v>13</v>
      </c>
      <c r="B102" s="192" t="s">
        <v>476</v>
      </c>
      <c r="C102" s="193" t="s">
        <v>474</v>
      </c>
      <c r="D102" s="193" t="s">
        <v>475</v>
      </c>
      <c r="E102" s="193">
        <v>52</v>
      </c>
      <c r="F102" s="193">
        <v>105</v>
      </c>
      <c r="G102" s="225">
        <v>16790</v>
      </c>
      <c r="H102" s="223">
        <f t="shared" si="6"/>
        <v>15120</v>
      </c>
      <c r="I102" s="223">
        <f t="shared" si="7"/>
        <v>14110</v>
      </c>
      <c r="J102" s="190" t="s">
        <v>1473</v>
      </c>
    </row>
    <row r="103" spans="1:10" ht="16.5" customHeight="1">
      <c r="A103" s="185">
        <v>14</v>
      </c>
      <c r="B103" s="192" t="s">
        <v>477</v>
      </c>
      <c r="C103" s="193" t="s">
        <v>478</v>
      </c>
      <c r="D103" s="193" t="s">
        <v>479</v>
      </c>
      <c r="E103" s="193">
        <v>54</v>
      </c>
      <c r="F103" s="193" t="s">
        <v>480</v>
      </c>
      <c r="G103" s="225">
        <v>13990</v>
      </c>
      <c r="H103" s="223">
        <f t="shared" si="6"/>
        <v>12600</v>
      </c>
      <c r="I103" s="223">
        <f t="shared" si="7"/>
        <v>11760</v>
      </c>
      <c r="J103" s="190" t="s">
        <v>1473</v>
      </c>
    </row>
    <row r="104" spans="1:10" ht="17.25" customHeight="1">
      <c r="A104" s="185">
        <v>15</v>
      </c>
      <c r="B104" s="192" t="s">
        <v>481</v>
      </c>
      <c r="C104" s="193" t="s">
        <v>482</v>
      </c>
      <c r="D104" s="193" t="s">
        <v>483</v>
      </c>
      <c r="E104" s="193">
        <v>100</v>
      </c>
      <c r="F104" s="193">
        <v>183</v>
      </c>
      <c r="G104" s="225">
        <v>17990</v>
      </c>
      <c r="H104" s="223">
        <f t="shared" si="6"/>
        <v>16200</v>
      </c>
      <c r="I104" s="223">
        <f t="shared" si="7"/>
        <v>15120</v>
      </c>
      <c r="J104" s="190" t="s">
        <v>1473</v>
      </c>
    </row>
    <row r="105" spans="1:10" ht="17.25" customHeight="1">
      <c r="A105" s="185">
        <v>16</v>
      </c>
      <c r="B105" s="192" t="s">
        <v>484</v>
      </c>
      <c r="C105" s="193" t="s">
        <v>482</v>
      </c>
      <c r="D105" s="193" t="s">
        <v>483</v>
      </c>
      <c r="E105" s="193">
        <v>100</v>
      </c>
      <c r="F105" s="193">
        <v>183</v>
      </c>
      <c r="G105" s="225">
        <v>17990</v>
      </c>
      <c r="H105" s="223">
        <f t="shared" si="6"/>
        <v>16200</v>
      </c>
      <c r="I105" s="223">
        <f t="shared" si="7"/>
        <v>15120</v>
      </c>
      <c r="J105" s="190" t="s">
        <v>1473</v>
      </c>
    </row>
    <row r="106" spans="1:10" ht="17.25" customHeight="1">
      <c r="A106" s="185">
        <v>17</v>
      </c>
      <c r="B106" s="192" t="s">
        <v>485</v>
      </c>
      <c r="C106" s="193" t="s">
        <v>482</v>
      </c>
      <c r="D106" s="193" t="s">
        <v>483</v>
      </c>
      <c r="E106" s="193">
        <v>100</v>
      </c>
      <c r="F106" s="193">
        <v>183</v>
      </c>
      <c r="G106" s="225">
        <v>18990</v>
      </c>
      <c r="H106" s="223">
        <f t="shared" si="6"/>
        <v>17100</v>
      </c>
      <c r="I106" s="223">
        <f t="shared" si="7"/>
        <v>15960</v>
      </c>
      <c r="J106" s="190" t="s">
        <v>1473</v>
      </c>
    </row>
    <row r="107" spans="1:10" ht="17.25" customHeight="1">
      <c r="A107" s="185">
        <v>18</v>
      </c>
      <c r="B107" s="192" t="s">
        <v>486</v>
      </c>
      <c r="C107" s="193" t="s">
        <v>482</v>
      </c>
      <c r="D107" s="193" t="s">
        <v>483</v>
      </c>
      <c r="E107" s="193">
        <v>100</v>
      </c>
      <c r="F107" s="193">
        <v>183</v>
      </c>
      <c r="G107" s="225">
        <v>21990</v>
      </c>
      <c r="H107" s="223">
        <f t="shared" si="6"/>
        <v>19800</v>
      </c>
      <c r="I107" s="223">
        <f t="shared" si="7"/>
        <v>18480</v>
      </c>
      <c r="J107" s="190" t="s">
        <v>1473</v>
      </c>
    </row>
    <row r="108" spans="1:10" ht="17.25" customHeight="1">
      <c r="A108" s="185">
        <v>19</v>
      </c>
      <c r="B108" s="199" t="s">
        <v>487</v>
      </c>
      <c r="C108" s="200" t="s">
        <v>482</v>
      </c>
      <c r="D108" s="200" t="s">
        <v>483</v>
      </c>
      <c r="E108" s="200">
        <v>100</v>
      </c>
      <c r="F108" s="200">
        <v>183</v>
      </c>
      <c r="G108" s="226">
        <v>19990</v>
      </c>
      <c r="H108" s="223">
        <f t="shared" si="6"/>
        <v>18000</v>
      </c>
      <c r="I108" s="223">
        <f t="shared" si="7"/>
        <v>16800</v>
      </c>
      <c r="J108" s="190" t="s">
        <v>1473</v>
      </c>
    </row>
    <row r="109" spans="1:10" ht="17.25" customHeight="1">
      <c r="A109" s="185">
        <v>20</v>
      </c>
      <c r="B109" s="199" t="s">
        <v>488</v>
      </c>
      <c r="C109" s="200" t="s">
        <v>482</v>
      </c>
      <c r="D109" s="200" t="s">
        <v>483</v>
      </c>
      <c r="E109" s="200">
        <v>100</v>
      </c>
      <c r="F109" s="200">
        <v>183</v>
      </c>
      <c r="G109" s="226">
        <v>19990</v>
      </c>
      <c r="H109" s="223">
        <f t="shared" si="6"/>
        <v>18000</v>
      </c>
      <c r="I109" s="223">
        <f t="shared" si="7"/>
        <v>16800</v>
      </c>
      <c r="J109" s="190" t="s">
        <v>1473</v>
      </c>
    </row>
    <row r="110" spans="1:10" ht="17.25" customHeight="1">
      <c r="A110" s="1102" t="s">
        <v>489</v>
      </c>
      <c r="B110" s="1102"/>
      <c r="C110" s="1102"/>
      <c r="D110" s="1102"/>
      <c r="E110" s="1102"/>
      <c r="F110" s="1102"/>
      <c r="G110" s="1102"/>
      <c r="H110" s="1102"/>
      <c r="I110" s="1102"/>
      <c r="J110" s="1102"/>
    </row>
    <row r="111" spans="1:10" ht="18.75">
      <c r="A111" s="213">
        <v>1</v>
      </c>
      <c r="B111" s="214" t="s">
        <v>490</v>
      </c>
      <c r="C111" s="215" t="s">
        <v>491</v>
      </c>
      <c r="D111" s="215" t="s">
        <v>492</v>
      </c>
      <c r="E111" s="215">
        <v>43</v>
      </c>
      <c r="F111" s="215">
        <v>14</v>
      </c>
      <c r="G111" s="227">
        <v>7980</v>
      </c>
      <c r="H111" s="227">
        <f aca="true" t="shared" si="8" ref="H111:H117">ROUNDUP(G111*(100-10)/100,-1)</f>
        <v>7190</v>
      </c>
      <c r="I111" s="227">
        <f aca="true" t="shared" si="9" ref="I111:I117">ROUNDUP(G111*(100-16)/100,-1)</f>
        <v>6710</v>
      </c>
      <c r="J111" s="218" t="s">
        <v>1473</v>
      </c>
    </row>
    <row r="112" spans="1:10" ht="18.75">
      <c r="A112" s="191">
        <v>2</v>
      </c>
      <c r="B112" s="192" t="s">
        <v>493</v>
      </c>
      <c r="C112" s="193" t="s">
        <v>494</v>
      </c>
      <c r="D112" s="193" t="s">
        <v>495</v>
      </c>
      <c r="E112" s="193">
        <v>70</v>
      </c>
      <c r="F112" s="193">
        <v>29</v>
      </c>
      <c r="G112" s="228">
        <v>9980</v>
      </c>
      <c r="H112" s="228">
        <f t="shared" si="8"/>
        <v>8990</v>
      </c>
      <c r="I112" s="228">
        <f t="shared" si="9"/>
        <v>8390</v>
      </c>
      <c r="J112" s="205" t="s">
        <v>1473</v>
      </c>
    </row>
    <row r="113" spans="1:10" ht="18.75">
      <c r="A113" s="191">
        <v>3</v>
      </c>
      <c r="B113" s="192" t="s">
        <v>496</v>
      </c>
      <c r="C113" s="193" t="s">
        <v>494</v>
      </c>
      <c r="D113" s="193" t="s">
        <v>495</v>
      </c>
      <c r="E113" s="193">
        <v>70</v>
      </c>
      <c r="F113" s="193">
        <v>29</v>
      </c>
      <c r="G113" s="228">
        <v>13980</v>
      </c>
      <c r="H113" s="228">
        <f t="shared" si="8"/>
        <v>12590</v>
      </c>
      <c r="I113" s="228">
        <f t="shared" si="9"/>
        <v>11750</v>
      </c>
      <c r="J113" s="205" t="s">
        <v>1473</v>
      </c>
    </row>
    <row r="114" spans="1:10" ht="18.75">
      <c r="A114" s="191">
        <v>4</v>
      </c>
      <c r="B114" s="192" t="s">
        <v>497</v>
      </c>
      <c r="C114" s="193" t="s">
        <v>498</v>
      </c>
      <c r="D114" s="193" t="s">
        <v>499</v>
      </c>
      <c r="E114" s="193">
        <v>90</v>
      </c>
      <c r="F114" s="193">
        <v>47</v>
      </c>
      <c r="G114" s="228">
        <v>12980</v>
      </c>
      <c r="H114" s="228">
        <f t="shared" si="8"/>
        <v>11690</v>
      </c>
      <c r="I114" s="228">
        <f t="shared" si="9"/>
        <v>10910</v>
      </c>
      <c r="J114" s="205" t="s">
        <v>1473</v>
      </c>
    </row>
    <row r="115" spans="1:10" ht="18.75">
      <c r="A115" s="191">
        <v>5</v>
      </c>
      <c r="B115" s="192" t="s">
        <v>500</v>
      </c>
      <c r="C115" s="193" t="s">
        <v>498</v>
      </c>
      <c r="D115" s="193" t="s">
        <v>499</v>
      </c>
      <c r="E115" s="193">
        <v>90</v>
      </c>
      <c r="F115" s="193">
        <v>47</v>
      </c>
      <c r="G115" s="228">
        <v>16980</v>
      </c>
      <c r="H115" s="228">
        <f t="shared" si="8"/>
        <v>15290</v>
      </c>
      <c r="I115" s="228">
        <f t="shared" si="9"/>
        <v>14270</v>
      </c>
      <c r="J115" s="205" t="s">
        <v>1473</v>
      </c>
    </row>
    <row r="116" spans="1:10" ht="17.25" customHeight="1">
      <c r="A116" s="191">
        <v>6</v>
      </c>
      <c r="B116" s="192" t="s">
        <v>501</v>
      </c>
      <c r="C116" s="193" t="s">
        <v>502</v>
      </c>
      <c r="D116" s="193" t="s">
        <v>503</v>
      </c>
      <c r="E116" s="193">
        <v>122</v>
      </c>
      <c r="F116" s="193">
        <v>66</v>
      </c>
      <c r="G116" s="228">
        <v>17980</v>
      </c>
      <c r="H116" s="228">
        <f t="shared" si="8"/>
        <v>16190</v>
      </c>
      <c r="I116" s="228">
        <f t="shared" si="9"/>
        <v>15110</v>
      </c>
      <c r="J116" s="205" t="s">
        <v>1473</v>
      </c>
    </row>
    <row r="117" spans="1:10" ht="17.25" customHeight="1">
      <c r="A117" s="222">
        <v>7</v>
      </c>
      <c r="B117" s="220" t="s">
        <v>504</v>
      </c>
      <c r="C117" s="209" t="s">
        <v>502</v>
      </c>
      <c r="D117" s="209" t="s">
        <v>503</v>
      </c>
      <c r="E117" s="209">
        <v>122</v>
      </c>
      <c r="F117" s="209">
        <v>66</v>
      </c>
      <c r="G117" s="229">
        <v>21980</v>
      </c>
      <c r="H117" s="229">
        <f t="shared" si="8"/>
        <v>19790</v>
      </c>
      <c r="I117" s="229">
        <f t="shared" si="9"/>
        <v>18470</v>
      </c>
      <c r="J117" s="212" t="s">
        <v>1473</v>
      </c>
    </row>
    <row r="118" spans="1:10" ht="17.25" customHeight="1">
      <c r="A118" s="230"/>
      <c r="B118" s="231"/>
      <c r="C118" s="231"/>
      <c r="D118" s="231"/>
      <c r="E118" s="231"/>
      <c r="F118" s="231"/>
      <c r="G118" s="232"/>
      <c r="H118" s="233"/>
      <c r="I118" s="233"/>
      <c r="J118" s="231"/>
    </row>
  </sheetData>
  <sheetProtection/>
  <mergeCells count="22">
    <mergeCell ref="A81:J81"/>
    <mergeCell ref="A88:J88"/>
    <mergeCell ref="A89:J89"/>
    <mergeCell ref="A110:J110"/>
    <mergeCell ref="J6:J7"/>
    <mergeCell ref="A8:J8"/>
    <mergeCell ref="A9:J9"/>
    <mergeCell ref="A35:J35"/>
    <mergeCell ref="A36:J36"/>
    <mergeCell ref="A52:J52"/>
    <mergeCell ref="A79:J79"/>
    <mergeCell ref="A80:J80"/>
    <mergeCell ref="B1:B3"/>
    <mergeCell ref="A4:J4"/>
    <mergeCell ref="A6:A7"/>
    <mergeCell ref="B6:B7"/>
    <mergeCell ref="C6:D6"/>
    <mergeCell ref="E6:E7"/>
    <mergeCell ref="F6:F7"/>
    <mergeCell ref="G6:G7"/>
    <mergeCell ref="H6:H7"/>
    <mergeCell ref="I6:I7"/>
  </mergeCells>
  <printOptions/>
  <pageMargins left="0.35" right="0.24027777777777778" top="0.30972222222222223" bottom="0.3" header="0.5118055555555555" footer="0.5118055555555555"/>
  <pageSetup horizontalDpi="300" verticalDpi="300" orientation="portrait" paperSize="9" scale="64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4"/>
  <sheetViews>
    <sheetView zoomScaleSheetLayoutView="100" zoomScalePageLayoutView="0" workbookViewId="0" topLeftCell="A1">
      <selection activeCell="H3" sqref="H3"/>
    </sheetView>
  </sheetViews>
  <sheetFormatPr defaultColWidth="11.75390625" defaultRowHeight="12.75"/>
  <cols>
    <col min="1" max="1" width="3.625" style="170" customWidth="1"/>
    <col min="2" max="2" width="28.125" style="170" customWidth="1"/>
    <col min="3" max="4" width="8.625" style="170" customWidth="1"/>
    <col min="5" max="5" width="8.875" style="170" customWidth="1"/>
    <col min="6" max="6" width="10.625" style="170" customWidth="1"/>
    <col min="7" max="9" width="9.00390625" style="170" customWidth="1"/>
    <col min="10" max="10" width="7.875" style="170" customWidth="1"/>
    <col min="11" max="16384" width="11.75390625" style="170" customWidth="1"/>
  </cols>
  <sheetData>
    <row r="1" spans="1:9" ht="13.5" customHeight="1">
      <c r="A1" s="1107"/>
      <c r="B1" s="1107"/>
      <c r="C1" s="173"/>
      <c r="E1" s="174"/>
      <c r="G1" s="171"/>
      <c r="H1" s="172"/>
      <c r="I1" s="172"/>
    </row>
    <row r="2" spans="1:13" ht="27.75" customHeight="1">
      <c r="A2" s="1107"/>
      <c r="B2" s="1107"/>
      <c r="C2" s="234"/>
      <c r="E2" s="176"/>
      <c r="G2" s="171"/>
      <c r="H2" s="172"/>
      <c r="I2" s="172"/>
      <c r="L2" s="177"/>
      <c r="M2" s="177"/>
    </row>
    <row r="3" spans="1:9" ht="27.75" customHeight="1">
      <c r="A3" s="1107"/>
      <c r="B3" s="1107"/>
      <c r="C3" s="235"/>
      <c r="D3" s="179"/>
      <c r="E3" s="180"/>
      <c r="F3" s="181"/>
      <c r="G3" s="182"/>
      <c r="H3" s="182"/>
      <c r="I3" s="172"/>
    </row>
    <row r="4" spans="1:12" s="1" customFormat="1" ht="3" customHeight="1">
      <c r="A4" s="1097"/>
      <c r="B4" s="1097"/>
      <c r="C4" s="1097"/>
      <c r="D4" s="1097"/>
      <c r="E4" s="1097"/>
      <c r="F4" s="1097"/>
      <c r="G4" s="1097"/>
      <c r="H4" s="1097"/>
      <c r="I4" s="1097"/>
      <c r="J4" s="1097"/>
      <c r="K4" s="7"/>
      <c r="L4" s="7"/>
    </row>
    <row r="5" spans="1:9" ht="6" customHeight="1">
      <c r="A5" s="169"/>
      <c r="F5" s="183"/>
      <c r="G5" s="183"/>
      <c r="H5" s="183"/>
      <c r="I5" s="183"/>
    </row>
    <row r="6" ht="12.75">
      <c r="B6" s="236" t="s">
        <v>505</v>
      </c>
    </row>
    <row r="7" ht="12.75">
      <c r="B7" s="236" t="s">
        <v>506</v>
      </c>
    </row>
    <row r="8" spans="1:10" ht="18">
      <c r="A8" s="1108" t="s">
        <v>507</v>
      </c>
      <c r="B8" s="1108"/>
      <c r="C8" s="1108"/>
      <c r="D8" s="1108"/>
      <c r="E8" s="1108"/>
      <c r="F8" s="1108"/>
      <c r="G8" s="1108"/>
      <c r="H8" s="1108"/>
      <c r="I8" s="1108"/>
      <c r="J8" s="1108"/>
    </row>
    <row r="9" spans="1:10" ht="25.5" customHeight="1">
      <c r="A9" s="1109" t="s">
        <v>508</v>
      </c>
      <c r="B9" s="1110" t="s">
        <v>2683</v>
      </c>
      <c r="C9" s="1111" t="s">
        <v>509</v>
      </c>
      <c r="D9" s="1111"/>
      <c r="E9" s="1111"/>
      <c r="F9" s="1112" t="s">
        <v>510</v>
      </c>
      <c r="G9" s="1113" t="s">
        <v>1451</v>
      </c>
      <c r="H9" s="1113" t="s">
        <v>1452</v>
      </c>
      <c r="I9" s="1113" t="s">
        <v>1453</v>
      </c>
      <c r="J9" s="1115" t="s">
        <v>1454</v>
      </c>
    </row>
    <row r="10" spans="1:10" ht="25.5" customHeight="1">
      <c r="A10" s="1109"/>
      <c r="B10" s="1110"/>
      <c r="C10" s="1116" t="s">
        <v>511</v>
      </c>
      <c r="D10" s="1116"/>
      <c r="E10" s="1116"/>
      <c r="F10" s="1112"/>
      <c r="G10" s="1113"/>
      <c r="H10" s="1113"/>
      <c r="I10" s="1113"/>
      <c r="J10" s="1115"/>
    </row>
    <row r="11" spans="1:10" ht="15" customHeight="1">
      <c r="A11" s="1117" t="s">
        <v>512</v>
      </c>
      <c r="B11" s="1117"/>
      <c r="C11" s="1117"/>
      <c r="D11" s="1117"/>
      <c r="E11" s="1117"/>
      <c r="F11" s="1117"/>
      <c r="G11" s="1117"/>
      <c r="H11" s="1117"/>
      <c r="I11" s="1117"/>
      <c r="J11" s="1117"/>
    </row>
    <row r="12" spans="1:10" ht="15" customHeight="1">
      <c r="A12" s="239">
        <v>1</v>
      </c>
      <c r="B12" s="240" t="s">
        <v>513</v>
      </c>
      <c r="C12" s="1118" t="s">
        <v>514</v>
      </c>
      <c r="D12" s="1118"/>
      <c r="E12" s="1118"/>
      <c r="F12" s="241" t="s">
        <v>515</v>
      </c>
      <c r="G12" s="242">
        <v>10640</v>
      </c>
      <c r="H12" s="243">
        <f>ROUNDUP(G12*(1-0.1),-1)</f>
        <v>9580</v>
      </c>
      <c r="I12" s="243">
        <f aca="true" t="shared" si="0" ref="I12:I21">ROUNDUP(G12*(1-0.16),-1)</f>
        <v>8940</v>
      </c>
      <c r="J12" s="244" t="s">
        <v>1473</v>
      </c>
    </row>
    <row r="13" spans="1:10" ht="15" customHeight="1">
      <c r="A13" s="245">
        <v>2</v>
      </c>
      <c r="B13" s="246" t="s">
        <v>516</v>
      </c>
      <c r="C13" s="1114" t="s">
        <v>517</v>
      </c>
      <c r="D13" s="1114"/>
      <c r="E13" s="1114"/>
      <c r="F13" s="247" t="s">
        <v>518</v>
      </c>
      <c r="G13" s="248">
        <v>13060</v>
      </c>
      <c r="H13" s="249">
        <f>ROUNDUP(G13*(1-0.1),-1)</f>
        <v>11760</v>
      </c>
      <c r="I13" s="250">
        <f t="shared" si="0"/>
        <v>10980</v>
      </c>
      <c r="J13" s="251" t="s">
        <v>1473</v>
      </c>
    </row>
    <row r="14" spans="1:10" ht="15" customHeight="1">
      <c r="A14" s="245">
        <v>3</v>
      </c>
      <c r="B14" s="246" t="s">
        <v>519</v>
      </c>
      <c r="C14" s="1114" t="s">
        <v>520</v>
      </c>
      <c r="D14" s="1114"/>
      <c r="E14" s="1114"/>
      <c r="F14" s="247" t="s">
        <v>521</v>
      </c>
      <c r="G14" s="248">
        <v>14920</v>
      </c>
      <c r="H14" s="249">
        <f>ROUNDUP(G14*(1-0.1),-1)</f>
        <v>13430</v>
      </c>
      <c r="I14" s="250">
        <f t="shared" si="0"/>
        <v>12540</v>
      </c>
      <c r="J14" s="251" t="s">
        <v>1473</v>
      </c>
    </row>
    <row r="15" spans="1:10" ht="15" customHeight="1">
      <c r="A15" s="245">
        <v>4</v>
      </c>
      <c r="B15" s="246" t="s">
        <v>522</v>
      </c>
      <c r="C15" s="1114" t="s">
        <v>523</v>
      </c>
      <c r="D15" s="1114"/>
      <c r="E15" s="1114"/>
      <c r="F15" s="247" t="s">
        <v>524</v>
      </c>
      <c r="G15" s="248">
        <v>20400</v>
      </c>
      <c r="H15" s="249">
        <f>ROUNDUP(G15*(1-0.1),-1)</f>
        <v>18360</v>
      </c>
      <c r="I15" s="250">
        <f t="shared" si="0"/>
        <v>17140</v>
      </c>
      <c r="J15" s="251" t="s">
        <v>1473</v>
      </c>
    </row>
    <row r="16" spans="1:10" ht="15" customHeight="1">
      <c r="A16" s="245">
        <v>5</v>
      </c>
      <c r="B16" s="246" t="s">
        <v>525</v>
      </c>
      <c r="C16" s="1114" t="s">
        <v>526</v>
      </c>
      <c r="D16" s="1114"/>
      <c r="E16" s="1114"/>
      <c r="F16" s="247" t="s">
        <v>515</v>
      </c>
      <c r="G16" s="252">
        <v>4850</v>
      </c>
      <c r="H16" s="253">
        <f aca="true" t="shared" si="1" ref="H16:H21">ROUNDUP(G16*(1-0.12),-1)</f>
        <v>4270</v>
      </c>
      <c r="I16" s="253">
        <f t="shared" si="0"/>
        <v>4080</v>
      </c>
      <c r="J16" s="251" t="s">
        <v>1473</v>
      </c>
    </row>
    <row r="17" spans="1:10" ht="15" customHeight="1">
      <c r="A17" s="245">
        <v>6</v>
      </c>
      <c r="B17" s="246" t="s">
        <v>527</v>
      </c>
      <c r="C17" s="1114" t="s">
        <v>528</v>
      </c>
      <c r="D17" s="1114"/>
      <c r="E17" s="1114"/>
      <c r="F17" s="247" t="s">
        <v>518</v>
      </c>
      <c r="G17" s="252">
        <v>6790</v>
      </c>
      <c r="H17" s="253">
        <f t="shared" si="1"/>
        <v>5980</v>
      </c>
      <c r="I17" s="253">
        <f t="shared" si="0"/>
        <v>5710</v>
      </c>
      <c r="J17" s="251" t="s">
        <v>1473</v>
      </c>
    </row>
    <row r="18" spans="1:10" ht="15" customHeight="1">
      <c r="A18" s="245">
        <v>7</v>
      </c>
      <c r="B18" s="246" t="s">
        <v>529</v>
      </c>
      <c r="C18" s="1114" t="s">
        <v>530</v>
      </c>
      <c r="D18" s="1114"/>
      <c r="E18" s="1114"/>
      <c r="F18" s="247" t="s">
        <v>521</v>
      </c>
      <c r="G18" s="252">
        <v>7960</v>
      </c>
      <c r="H18" s="253">
        <f t="shared" si="1"/>
        <v>7010</v>
      </c>
      <c r="I18" s="253">
        <f t="shared" si="0"/>
        <v>6690</v>
      </c>
      <c r="J18" s="251" t="s">
        <v>1473</v>
      </c>
    </row>
    <row r="19" spans="1:10" ht="15" customHeight="1">
      <c r="A19" s="245">
        <v>8</v>
      </c>
      <c r="B19" s="246" t="s">
        <v>531</v>
      </c>
      <c r="C19" s="1114" t="s">
        <v>532</v>
      </c>
      <c r="D19" s="1114"/>
      <c r="E19" s="1114"/>
      <c r="F19" s="247" t="s">
        <v>524</v>
      </c>
      <c r="G19" s="252">
        <v>9900</v>
      </c>
      <c r="H19" s="253">
        <f t="shared" si="1"/>
        <v>8720</v>
      </c>
      <c r="I19" s="253">
        <f t="shared" si="0"/>
        <v>8320</v>
      </c>
      <c r="J19" s="251" t="s">
        <v>1473</v>
      </c>
    </row>
    <row r="20" spans="1:10" ht="15" customHeight="1">
      <c r="A20" s="245">
        <v>9</v>
      </c>
      <c r="B20" s="246" t="s">
        <v>533</v>
      </c>
      <c r="C20" s="1114" t="s">
        <v>534</v>
      </c>
      <c r="D20" s="1114"/>
      <c r="E20" s="1114"/>
      <c r="F20" s="247" t="s">
        <v>535</v>
      </c>
      <c r="G20" s="252">
        <v>11490</v>
      </c>
      <c r="H20" s="253">
        <f t="shared" si="1"/>
        <v>10120</v>
      </c>
      <c r="I20" s="253">
        <f t="shared" si="0"/>
        <v>9660</v>
      </c>
      <c r="J20" s="251" t="s">
        <v>1473</v>
      </c>
    </row>
    <row r="21" spans="1:10" ht="29.25" customHeight="1">
      <c r="A21" s="245">
        <v>10</v>
      </c>
      <c r="B21" s="246" t="s">
        <v>536</v>
      </c>
      <c r="C21" s="1114" t="s">
        <v>537</v>
      </c>
      <c r="D21" s="1114"/>
      <c r="E21" s="1114"/>
      <c r="F21" s="247" t="s">
        <v>538</v>
      </c>
      <c r="G21" s="252">
        <v>15990</v>
      </c>
      <c r="H21" s="253">
        <f t="shared" si="1"/>
        <v>14080</v>
      </c>
      <c r="I21" s="253">
        <f t="shared" si="0"/>
        <v>13440</v>
      </c>
      <c r="J21" s="251" t="s">
        <v>1473</v>
      </c>
    </row>
    <row r="22" spans="1:10" ht="15" customHeight="1">
      <c r="A22" s="245"/>
      <c r="B22" s="1085" t="s">
        <v>539</v>
      </c>
      <c r="C22" s="1085"/>
      <c r="D22" s="1085"/>
      <c r="E22" s="1085"/>
      <c r="F22" s="1085"/>
      <c r="G22" s="1085"/>
      <c r="H22" s="1085"/>
      <c r="I22" s="1085"/>
      <c r="J22" s="251" t="s">
        <v>1473</v>
      </c>
    </row>
    <row r="23" spans="1:10" ht="15" customHeight="1">
      <c r="A23" s="245">
        <v>5</v>
      </c>
      <c r="B23" s="246" t="s">
        <v>540</v>
      </c>
      <c r="C23" s="1114" t="s">
        <v>541</v>
      </c>
      <c r="D23" s="1114"/>
      <c r="E23" s="1114"/>
      <c r="F23" s="247" t="s">
        <v>515</v>
      </c>
      <c r="G23" s="252">
        <v>4697</v>
      </c>
      <c r="H23" s="255">
        <f>ROUNDUP(G23*(100-7)/100,0)</f>
        <v>4369</v>
      </c>
      <c r="I23" s="255">
        <f>ROUNDUP(G23*(100-15)/100,0)</f>
        <v>3993</v>
      </c>
      <c r="J23" s="251" t="s">
        <v>1473</v>
      </c>
    </row>
    <row r="24" spans="1:10" ht="15" customHeight="1">
      <c r="A24" s="245">
        <v>6</v>
      </c>
      <c r="B24" s="246" t="s">
        <v>542</v>
      </c>
      <c r="C24" s="1114" t="s">
        <v>543</v>
      </c>
      <c r="D24" s="1114"/>
      <c r="E24" s="1114"/>
      <c r="F24" s="247" t="s">
        <v>518</v>
      </c>
      <c r="G24" s="252">
        <v>6611</v>
      </c>
      <c r="H24" s="255">
        <f>ROUNDUP(G24*(100-7)/100,0)</f>
        <v>6149</v>
      </c>
      <c r="I24" s="255">
        <f>ROUNDUP(G24*(100-15)/100,0)</f>
        <v>5620</v>
      </c>
      <c r="J24" s="251" t="s">
        <v>1473</v>
      </c>
    </row>
    <row r="25" spans="1:10" ht="15" customHeight="1">
      <c r="A25" s="245">
        <v>7</v>
      </c>
      <c r="B25" s="246" t="s">
        <v>544</v>
      </c>
      <c r="C25" s="1114" t="s">
        <v>545</v>
      </c>
      <c r="D25" s="1114"/>
      <c r="E25" s="1114"/>
      <c r="F25" s="247" t="s">
        <v>521</v>
      </c>
      <c r="G25" s="252">
        <v>7719</v>
      </c>
      <c r="H25" s="255">
        <f>ROUNDUP(G25*(100-7)/100,0)</f>
        <v>7179</v>
      </c>
      <c r="I25" s="255">
        <f>ROUNDUP(G25*(100-15)/100,0)</f>
        <v>6562</v>
      </c>
      <c r="J25" s="251" t="s">
        <v>1473</v>
      </c>
    </row>
    <row r="26" spans="1:10" ht="15" customHeight="1">
      <c r="A26" s="256">
        <v>8</v>
      </c>
      <c r="B26" s="257" t="s">
        <v>546</v>
      </c>
      <c r="C26" s="1086" t="s">
        <v>547</v>
      </c>
      <c r="D26" s="1086"/>
      <c r="E26" s="1086"/>
      <c r="F26" s="258" t="s">
        <v>524</v>
      </c>
      <c r="G26" s="259">
        <v>9635</v>
      </c>
      <c r="H26" s="260">
        <f>ROUNDUP(G26*(100-7)/100,0)</f>
        <v>8961</v>
      </c>
      <c r="I26" s="260">
        <f>ROUNDUP(G26*(100-15)/100,0)</f>
        <v>8190</v>
      </c>
      <c r="J26" s="261" t="s">
        <v>1473</v>
      </c>
    </row>
    <row r="27" spans="1:10" ht="15" customHeight="1">
      <c r="A27" s="1087" t="s">
        <v>548</v>
      </c>
      <c r="B27" s="1087"/>
      <c r="C27" s="1087"/>
      <c r="D27" s="1087"/>
      <c r="E27" s="1087"/>
      <c r="F27" s="1087"/>
      <c r="G27" s="1087"/>
      <c r="H27" s="1087"/>
      <c r="I27" s="1087"/>
      <c r="J27" s="1087"/>
    </row>
    <row r="28" spans="1:10" ht="15" customHeight="1">
      <c r="A28" s="239">
        <v>8</v>
      </c>
      <c r="B28" s="263" t="s">
        <v>549</v>
      </c>
      <c r="C28" s="1119" t="s">
        <v>550</v>
      </c>
      <c r="D28" s="1119"/>
      <c r="E28" s="1119"/>
      <c r="F28" s="264" t="s">
        <v>515</v>
      </c>
      <c r="G28" s="265">
        <v>31650</v>
      </c>
      <c r="H28" s="266">
        <f>ROUNDUP(G28*(1-0.1),-1)</f>
        <v>28490</v>
      </c>
      <c r="I28" s="267">
        <f>ROUNDUP(G28*(1-0.16),-1)</f>
        <v>26590</v>
      </c>
      <c r="J28" s="268" t="s">
        <v>1473</v>
      </c>
    </row>
    <row r="29" spans="1:10" ht="15" customHeight="1">
      <c r="A29" s="269">
        <v>9</v>
      </c>
      <c r="B29" s="270" t="s">
        <v>551</v>
      </c>
      <c r="C29" s="1088" t="s">
        <v>552</v>
      </c>
      <c r="D29" s="1088"/>
      <c r="E29" s="1088"/>
      <c r="F29" s="271" t="s">
        <v>518</v>
      </c>
      <c r="G29" s="272">
        <v>40730</v>
      </c>
      <c r="H29" s="266">
        <f>ROUNDUP(G29*(1-0.1),-1)</f>
        <v>36660</v>
      </c>
      <c r="I29" s="267">
        <f>ROUNDUP(G29*(1-0.16),-1)</f>
        <v>34220</v>
      </c>
      <c r="J29" s="268" t="s">
        <v>1473</v>
      </c>
    </row>
    <row r="30" spans="1:10" ht="15" customHeight="1">
      <c r="A30" s="256">
        <v>10</v>
      </c>
      <c r="B30" s="273" t="s">
        <v>553</v>
      </c>
      <c r="C30" s="1089" t="s">
        <v>554</v>
      </c>
      <c r="D30" s="1089"/>
      <c r="E30" s="1089"/>
      <c r="F30" s="274" t="s">
        <v>521</v>
      </c>
      <c r="G30" s="275">
        <v>49860</v>
      </c>
      <c r="H30" s="266">
        <f>ROUNDUP(G30*(1-0.1),-1)</f>
        <v>44880</v>
      </c>
      <c r="I30" s="267">
        <f>ROUNDUP(G30*(1-0.16),-1)</f>
        <v>41890</v>
      </c>
      <c r="J30" s="276" t="s">
        <v>1473</v>
      </c>
    </row>
    <row r="31" spans="1:10" ht="15" customHeight="1">
      <c r="A31" s="1109" t="s">
        <v>555</v>
      </c>
      <c r="B31" s="1109"/>
      <c r="C31" s="1109"/>
      <c r="D31" s="1109"/>
      <c r="E31" s="1109"/>
      <c r="F31" s="1109"/>
      <c r="G31" s="1109"/>
      <c r="H31" s="1109"/>
      <c r="I31" s="1109"/>
      <c r="J31" s="1109"/>
    </row>
    <row r="32" spans="1:10" ht="15" customHeight="1">
      <c r="A32" s="239">
        <v>11</v>
      </c>
      <c r="B32" s="277" t="s">
        <v>556</v>
      </c>
      <c r="C32" s="1119" t="s">
        <v>557</v>
      </c>
      <c r="D32" s="1119"/>
      <c r="E32" s="1119"/>
      <c r="F32" s="278" t="s">
        <v>518</v>
      </c>
      <c r="G32" s="279">
        <v>39180</v>
      </c>
      <c r="H32" s="280">
        <f>G32*(1-0.1)</f>
        <v>35262</v>
      </c>
      <c r="I32" s="281">
        <f>G32*(1-0.2)</f>
        <v>31344</v>
      </c>
      <c r="J32" s="268" t="s">
        <v>1473</v>
      </c>
    </row>
    <row r="33" spans="1:10" ht="15" customHeight="1">
      <c r="A33" s="256">
        <v>12</v>
      </c>
      <c r="B33" s="282" t="s">
        <v>558</v>
      </c>
      <c r="C33" s="1089" t="s">
        <v>559</v>
      </c>
      <c r="D33" s="1089"/>
      <c r="E33" s="1089"/>
      <c r="F33" s="283" t="s">
        <v>521</v>
      </c>
      <c r="G33" s="284">
        <v>44760</v>
      </c>
      <c r="H33" s="280">
        <f>G33*(1-0.1)</f>
        <v>40284</v>
      </c>
      <c r="I33" s="281">
        <f>G33*(1-0.2)</f>
        <v>35808</v>
      </c>
      <c r="J33" s="276" t="s">
        <v>1473</v>
      </c>
    </row>
    <row r="34" spans="1:10" ht="15" customHeight="1">
      <c r="A34" s="1109" t="s">
        <v>560</v>
      </c>
      <c r="B34" s="1109"/>
      <c r="C34" s="1109"/>
      <c r="D34" s="1109"/>
      <c r="E34" s="1109"/>
      <c r="F34" s="1109"/>
      <c r="G34" s="1109"/>
      <c r="H34" s="1109"/>
      <c r="I34" s="1109"/>
      <c r="J34" s="1109"/>
    </row>
    <row r="35" spans="1:10" ht="15" customHeight="1">
      <c r="A35" s="262">
        <v>13</v>
      </c>
      <c r="B35" s="285" t="s">
        <v>561</v>
      </c>
      <c r="C35" s="1074" t="s">
        <v>562</v>
      </c>
      <c r="D35" s="1074"/>
      <c r="E35" s="1074"/>
      <c r="F35" s="286" t="s">
        <v>563</v>
      </c>
      <c r="G35" s="287">
        <v>10170</v>
      </c>
      <c r="H35" s="288">
        <f>ROUNDUP(G35*(100-Bisley_bank)/100,0)</f>
        <v>9153</v>
      </c>
      <c r="I35" s="289">
        <f>ROUNDUP(G35*(100-Bisley_diler)/100,0)</f>
        <v>8543</v>
      </c>
      <c r="J35" s="290" t="s">
        <v>1473</v>
      </c>
    </row>
    <row r="36" spans="1:10" ht="15" customHeight="1">
      <c r="A36" s="1109" t="s">
        <v>564</v>
      </c>
      <c r="B36" s="1109"/>
      <c r="C36" s="1109"/>
      <c r="D36" s="1109"/>
      <c r="E36" s="1109"/>
      <c r="F36" s="1109"/>
      <c r="G36" s="1109"/>
      <c r="H36" s="1109"/>
      <c r="I36" s="1109"/>
      <c r="J36" s="1109"/>
    </row>
    <row r="37" spans="1:10" ht="15" customHeight="1">
      <c r="A37" s="239">
        <v>14</v>
      </c>
      <c r="B37" s="277" t="s">
        <v>565</v>
      </c>
      <c r="C37" s="1119" t="s">
        <v>566</v>
      </c>
      <c r="D37" s="1119"/>
      <c r="E37" s="1119"/>
      <c r="F37" s="278" t="s">
        <v>567</v>
      </c>
      <c r="G37" s="265">
        <v>9840</v>
      </c>
      <c r="H37" s="291">
        <f>ROUNDUP(G37*(1-0.1),-1)</f>
        <v>8860</v>
      </c>
      <c r="I37" s="292">
        <f>ROUNDUP(G37*(1-0.16),-1)</f>
        <v>8270</v>
      </c>
      <c r="J37" s="268" t="s">
        <v>1473</v>
      </c>
    </row>
    <row r="38" spans="1:10" ht="15" customHeight="1">
      <c r="A38" s="293">
        <v>15</v>
      </c>
      <c r="B38" s="294" t="s">
        <v>568</v>
      </c>
      <c r="C38" s="1088" t="s">
        <v>569</v>
      </c>
      <c r="D38" s="1088"/>
      <c r="E38" s="1088"/>
      <c r="F38" s="247" t="s">
        <v>567</v>
      </c>
      <c r="G38" s="272">
        <v>13910</v>
      </c>
      <c r="H38" s="291">
        <f>ROUNDUP(G38*(1-0.1),-1)</f>
        <v>12520</v>
      </c>
      <c r="I38" s="292">
        <f>ROUNDUP(G38*(1-0.16),-1)</f>
        <v>11690</v>
      </c>
      <c r="J38" s="268" t="s">
        <v>1473</v>
      </c>
    </row>
    <row r="39" spans="1:10" ht="15" customHeight="1">
      <c r="A39" s="245">
        <v>16</v>
      </c>
      <c r="B39" s="294" t="s">
        <v>570</v>
      </c>
      <c r="C39" s="1088" t="s">
        <v>571</v>
      </c>
      <c r="D39" s="1088"/>
      <c r="E39" s="1088"/>
      <c r="F39" s="247" t="s">
        <v>567</v>
      </c>
      <c r="G39" s="272">
        <v>13220</v>
      </c>
      <c r="H39" s="291">
        <f>ROUNDUP(G39*(1-0.1),-1)</f>
        <v>11900</v>
      </c>
      <c r="I39" s="292">
        <f>ROUNDUP(G39*(1-0.16),-1)</f>
        <v>11110</v>
      </c>
      <c r="J39" s="268" t="s">
        <v>1473</v>
      </c>
    </row>
    <row r="40" spans="1:10" ht="15" customHeight="1">
      <c r="A40" s="295">
        <v>17</v>
      </c>
      <c r="B40" s="282" t="s">
        <v>572</v>
      </c>
      <c r="C40" s="1089" t="s">
        <v>573</v>
      </c>
      <c r="D40" s="1089"/>
      <c r="E40" s="1089"/>
      <c r="F40" s="283" t="s">
        <v>567</v>
      </c>
      <c r="G40" s="275">
        <v>15040</v>
      </c>
      <c r="H40" s="291">
        <f>ROUNDUP(G40*(1-0.1),-1)</f>
        <v>13540</v>
      </c>
      <c r="I40" s="292">
        <f>ROUNDUP(G40*(1-0.16),-1)</f>
        <v>12640</v>
      </c>
      <c r="J40" s="276" t="s">
        <v>1473</v>
      </c>
    </row>
    <row r="41" spans="1:10" ht="15" customHeight="1">
      <c r="A41" s="1109" t="s">
        <v>574</v>
      </c>
      <c r="B41" s="1109"/>
      <c r="C41" s="1109"/>
      <c r="D41" s="1109"/>
      <c r="E41" s="1109"/>
      <c r="F41" s="1109"/>
      <c r="G41" s="1109"/>
      <c r="H41" s="1109"/>
      <c r="I41" s="1109"/>
      <c r="J41" s="1109"/>
    </row>
    <row r="42" spans="1:10" ht="29.25" customHeight="1">
      <c r="A42" s="239">
        <v>18</v>
      </c>
      <c r="B42" s="277" t="s">
        <v>575</v>
      </c>
      <c r="C42" s="1119" t="s">
        <v>576</v>
      </c>
      <c r="D42" s="1119"/>
      <c r="E42" s="1119"/>
      <c r="F42" s="278" t="s">
        <v>567</v>
      </c>
      <c r="G42" s="265">
        <v>16210</v>
      </c>
      <c r="H42" s="291">
        <f>ROUNDUP(G42*(1-0.1),-1)</f>
        <v>14590</v>
      </c>
      <c r="I42" s="292">
        <f>ROUNDUP(G42*(1-0.16),-1)</f>
        <v>13620</v>
      </c>
      <c r="J42" s="268" t="s">
        <v>1473</v>
      </c>
    </row>
    <row r="43" spans="1:10" ht="29.25" customHeight="1">
      <c r="A43" s="293">
        <v>19</v>
      </c>
      <c r="B43" s="294" t="s">
        <v>577</v>
      </c>
      <c r="C43" s="1088" t="s">
        <v>566</v>
      </c>
      <c r="D43" s="1088"/>
      <c r="E43" s="1088"/>
      <c r="F43" s="247" t="s">
        <v>567</v>
      </c>
      <c r="G43" s="272">
        <v>18510</v>
      </c>
      <c r="H43" s="291">
        <f>ROUNDUP(G43*(1-0.1),-1)</f>
        <v>16660</v>
      </c>
      <c r="I43" s="292">
        <f>ROUNDUP(G43*(1-0.16),-1)</f>
        <v>15550</v>
      </c>
      <c r="J43" s="268" t="s">
        <v>1473</v>
      </c>
    </row>
    <row r="44" spans="1:10" ht="29.25" customHeight="1">
      <c r="A44" s="245">
        <v>20</v>
      </c>
      <c r="B44" s="294" t="s">
        <v>578</v>
      </c>
      <c r="C44" s="1088" t="s">
        <v>569</v>
      </c>
      <c r="D44" s="1088"/>
      <c r="E44" s="1088"/>
      <c r="F44" s="247" t="s">
        <v>567</v>
      </c>
      <c r="G44" s="272">
        <v>24450</v>
      </c>
      <c r="H44" s="291">
        <f>ROUNDUP(G44*(1-0.1),-1)</f>
        <v>22010</v>
      </c>
      <c r="I44" s="292">
        <f>ROUNDUP(G44*(1-0.16),-1)</f>
        <v>20540</v>
      </c>
      <c r="J44" s="268" t="s">
        <v>1473</v>
      </c>
    </row>
    <row r="45" spans="1:10" ht="29.25" customHeight="1">
      <c r="A45" s="293">
        <v>21</v>
      </c>
      <c r="B45" s="294" t="s">
        <v>579</v>
      </c>
      <c r="C45" s="1088" t="s">
        <v>573</v>
      </c>
      <c r="D45" s="1088"/>
      <c r="E45" s="1088"/>
      <c r="F45" s="247" t="s">
        <v>567</v>
      </c>
      <c r="G45" s="272">
        <v>25920</v>
      </c>
      <c r="H45" s="291">
        <f>ROUNDUP(G45*(1-0.1),-1)</f>
        <v>23330</v>
      </c>
      <c r="I45" s="292">
        <f>ROUNDUP(G45*(1-0.16),-1)</f>
        <v>21780</v>
      </c>
      <c r="J45" s="268" t="s">
        <v>1473</v>
      </c>
    </row>
    <row r="46" spans="1:10" ht="29.25" customHeight="1">
      <c r="A46" s="256">
        <v>22</v>
      </c>
      <c r="B46" s="282" t="s">
        <v>580</v>
      </c>
      <c r="C46" s="1089" t="s">
        <v>581</v>
      </c>
      <c r="D46" s="1089"/>
      <c r="E46" s="1089"/>
      <c r="F46" s="283" t="s">
        <v>567</v>
      </c>
      <c r="G46" s="275">
        <v>29540</v>
      </c>
      <c r="H46" s="291">
        <f>ROUNDUP(G46*(1-0.1),-1)</f>
        <v>26590</v>
      </c>
      <c r="I46" s="292">
        <f>ROUNDUP(G46*(1-0.16),-1)</f>
        <v>24820</v>
      </c>
      <c r="J46" s="276" t="s">
        <v>1473</v>
      </c>
    </row>
    <row r="47" spans="1:10" ht="15" customHeight="1">
      <c r="A47" s="1109" t="s">
        <v>582</v>
      </c>
      <c r="B47" s="1109"/>
      <c r="C47" s="1109"/>
      <c r="D47" s="1109"/>
      <c r="E47" s="1109"/>
      <c r="F47" s="1109"/>
      <c r="G47" s="1109"/>
      <c r="H47" s="1109"/>
      <c r="I47" s="1109"/>
      <c r="J47" s="1109"/>
    </row>
    <row r="48" spans="1:10" ht="15" customHeight="1">
      <c r="A48" s="239">
        <v>23</v>
      </c>
      <c r="B48" s="240" t="s">
        <v>583</v>
      </c>
      <c r="C48" s="1118" t="s">
        <v>584</v>
      </c>
      <c r="D48" s="1118"/>
      <c r="E48" s="1118"/>
      <c r="F48" s="241" t="s">
        <v>585</v>
      </c>
      <c r="G48" s="242">
        <v>8450</v>
      </c>
      <c r="H48" s="243">
        <f>ROUNDUP(G48*(100-Bisley_bank)/100,0)</f>
        <v>7605</v>
      </c>
      <c r="I48" s="243">
        <f>ROUNDUP(G48*(100-Bisley_diler)/100,0)</f>
        <v>7098</v>
      </c>
      <c r="J48" s="244" t="s">
        <v>1473</v>
      </c>
    </row>
    <row r="49" spans="1:10" ht="15" customHeight="1">
      <c r="A49" s="293">
        <v>24</v>
      </c>
      <c r="B49" s="246" t="s">
        <v>586</v>
      </c>
      <c r="C49" s="1114" t="s">
        <v>587</v>
      </c>
      <c r="D49" s="1114"/>
      <c r="E49" s="1114"/>
      <c r="F49" s="247" t="s">
        <v>524</v>
      </c>
      <c r="G49" s="248">
        <v>6290</v>
      </c>
      <c r="H49" s="249">
        <f>ROUNDUP(G49*(100-Bisley_bank)/100,0)</f>
        <v>5661</v>
      </c>
      <c r="I49" s="249">
        <f>ROUNDUP(G49*(100-Bisley_diler)/100,0)</f>
        <v>5284</v>
      </c>
      <c r="J49" s="251" t="s">
        <v>1473</v>
      </c>
    </row>
    <row r="50" spans="1:10" ht="15" customHeight="1">
      <c r="A50" s="245">
        <v>25</v>
      </c>
      <c r="B50" s="246" t="s">
        <v>588</v>
      </c>
      <c r="C50" s="1114" t="s">
        <v>589</v>
      </c>
      <c r="D50" s="1114"/>
      <c r="E50" s="1114"/>
      <c r="F50" s="247" t="s">
        <v>521</v>
      </c>
      <c r="G50" s="248">
        <v>6290</v>
      </c>
      <c r="H50" s="249">
        <f>ROUNDUP(G50*(100-Bisley_bank)/100,0)</f>
        <v>5661</v>
      </c>
      <c r="I50" s="249">
        <f>ROUNDUP(G50*(100-Bisley_diler)/100,0)</f>
        <v>5284</v>
      </c>
      <c r="J50" s="251" t="s">
        <v>1473</v>
      </c>
    </row>
    <row r="51" spans="1:10" ht="15" customHeight="1">
      <c r="A51" s="295">
        <v>26</v>
      </c>
      <c r="B51" s="257" t="s">
        <v>590</v>
      </c>
      <c r="C51" s="1086" t="s">
        <v>591</v>
      </c>
      <c r="D51" s="1086"/>
      <c r="E51" s="1086"/>
      <c r="F51" s="258" t="s">
        <v>518</v>
      </c>
      <c r="G51" s="238">
        <v>6290</v>
      </c>
      <c r="H51" s="296">
        <f>ROUNDUP(G51*(100-Bisley_bank)/100,0)</f>
        <v>5661</v>
      </c>
      <c r="I51" s="296">
        <f>ROUNDUP(G51*(100-Bisley_diler)/100,0)</f>
        <v>5284</v>
      </c>
      <c r="J51" s="261" t="s">
        <v>1473</v>
      </c>
    </row>
    <row r="52" spans="1:10" ht="15" customHeight="1">
      <c r="A52" s="1109" t="s">
        <v>592</v>
      </c>
      <c r="B52" s="1109"/>
      <c r="C52" s="1109"/>
      <c r="D52" s="1109"/>
      <c r="E52" s="1109"/>
      <c r="F52" s="1109"/>
      <c r="G52" s="1109"/>
      <c r="H52" s="1109"/>
      <c r="I52" s="1109"/>
      <c r="J52" s="1109"/>
    </row>
    <row r="53" spans="1:10" ht="15" customHeight="1">
      <c r="A53" s="297">
        <v>27</v>
      </c>
      <c r="B53" s="240" t="s">
        <v>593</v>
      </c>
      <c r="C53" s="1118" t="s">
        <v>594</v>
      </c>
      <c r="D53" s="1118"/>
      <c r="E53" s="1118"/>
      <c r="F53" s="241" t="s">
        <v>595</v>
      </c>
      <c r="G53" s="242">
        <v>13370</v>
      </c>
      <c r="H53" s="243">
        <f>ROUNDUP(G53*(100-Bisley_bank)/100,0)</f>
        <v>12033</v>
      </c>
      <c r="I53" s="243">
        <f>ROUNDUP(G53*(100-Bisley_diler)/100,0)</f>
        <v>11231</v>
      </c>
      <c r="J53" s="244" t="s">
        <v>1473</v>
      </c>
    </row>
    <row r="54" spans="1:10" ht="15" customHeight="1">
      <c r="A54" s="293">
        <f>A53+1</f>
        <v>28</v>
      </c>
      <c r="B54" s="246" t="s">
        <v>596</v>
      </c>
      <c r="C54" s="1114" t="s">
        <v>597</v>
      </c>
      <c r="D54" s="1114"/>
      <c r="E54" s="1114"/>
      <c r="F54" s="247" t="s">
        <v>585</v>
      </c>
      <c r="G54" s="248">
        <v>9650</v>
      </c>
      <c r="H54" s="249">
        <f>ROUNDUP(G54*(100-Bisley_bank)/100,0)</f>
        <v>8685</v>
      </c>
      <c r="I54" s="249">
        <f>ROUNDUP(G54*(100-Bisley_diler)/100,0)</f>
        <v>8106</v>
      </c>
      <c r="J54" s="251" t="s">
        <v>1473</v>
      </c>
    </row>
    <row r="55" spans="1:10" ht="15" customHeight="1">
      <c r="A55" s="293">
        <f>A54+1</f>
        <v>29</v>
      </c>
      <c r="B55" s="246" t="s">
        <v>598</v>
      </c>
      <c r="C55" s="1114" t="s">
        <v>599</v>
      </c>
      <c r="D55" s="1114"/>
      <c r="E55" s="1114"/>
      <c r="F55" s="247" t="s">
        <v>600</v>
      </c>
      <c r="G55" s="248">
        <v>9650</v>
      </c>
      <c r="H55" s="249">
        <f>ROUNDUP(G55*(100-Bisley_bank)/100,0)</f>
        <v>8685</v>
      </c>
      <c r="I55" s="249">
        <f>ROUNDUP(G55*(100-Bisley_diler)/100,0)</f>
        <v>8106</v>
      </c>
      <c r="J55" s="251" t="s">
        <v>1473</v>
      </c>
    </row>
    <row r="56" spans="1:10" ht="15" customHeight="1">
      <c r="A56" s="293">
        <f>A55+1</f>
        <v>30</v>
      </c>
      <c r="B56" s="246" t="s">
        <v>601</v>
      </c>
      <c r="C56" s="1114" t="s">
        <v>602</v>
      </c>
      <c r="D56" s="1114"/>
      <c r="E56" s="1114"/>
      <c r="F56" s="247" t="s">
        <v>603</v>
      </c>
      <c r="G56" s="248">
        <v>9650</v>
      </c>
      <c r="H56" s="249">
        <f>ROUNDUP(G56*(100-Bisley_bank)/100,0)</f>
        <v>8685</v>
      </c>
      <c r="I56" s="249">
        <f>ROUNDUP(G56*(100-Bisley_diler)/100,0)</f>
        <v>8106</v>
      </c>
      <c r="J56" s="251" t="s">
        <v>1473</v>
      </c>
    </row>
    <row r="57" spans="1:10" ht="15" customHeight="1">
      <c r="A57" s="295">
        <f>A56+1</f>
        <v>31</v>
      </c>
      <c r="B57" s="257" t="s">
        <v>604</v>
      </c>
      <c r="C57" s="1086" t="s">
        <v>605</v>
      </c>
      <c r="D57" s="1086"/>
      <c r="E57" s="1086"/>
      <c r="F57" s="258" t="s">
        <v>524</v>
      </c>
      <c r="G57" s="238">
        <v>9650</v>
      </c>
      <c r="H57" s="296">
        <f>ROUNDUP(G57*(100-Bisley_bank)/100,0)</f>
        <v>8685</v>
      </c>
      <c r="I57" s="296">
        <f>ROUNDUP(G57*(100-Bisley_diler)/100,0)</f>
        <v>8106</v>
      </c>
      <c r="J57" s="261" t="s">
        <v>1473</v>
      </c>
    </row>
    <row r="58" spans="1:10" ht="18" customHeight="1">
      <c r="A58" s="1109" t="s">
        <v>606</v>
      </c>
      <c r="B58" s="1109"/>
      <c r="C58" s="1109"/>
      <c r="D58" s="1109"/>
      <c r="E58" s="1109"/>
      <c r="F58" s="1109"/>
      <c r="G58" s="1109"/>
      <c r="H58" s="1109"/>
      <c r="I58" s="1109"/>
      <c r="J58" s="1109"/>
    </row>
    <row r="59" spans="1:10" ht="15" customHeight="1">
      <c r="A59" s="297">
        <f>A57+1</f>
        <v>32</v>
      </c>
      <c r="B59" s="240" t="s">
        <v>607</v>
      </c>
      <c r="C59" s="1118" t="s">
        <v>608</v>
      </c>
      <c r="D59" s="1118"/>
      <c r="E59" s="1118"/>
      <c r="F59" s="241" t="s">
        <v>609</v>
      </c>
      <c r="G59" s="242">
        <v>20240</v>
      </c>
      <c r="H59" s="243">
        <f>ROUNDUP(G59*(100-Bisley_bank)/100,0)</f>
        <v>18216</v>
      </c>
      <c r="I59" s="243">
        <f>ROUNDUP(G59*(100-Bisley_diler)/100,0)</f>
        <v>17002</v>
      </c>
      <c r="J59" s="244" t="s">
        <v>1473</v>
      </c>
    </row>
    <row r="60" spans="1:10" ht="15" customHeight="1">
      <c r="A60" s="293">
        <f>A59+1</f>
        <v>33</v>
      </c>
      <c r="B60" s="246" t="s">
        <v>610</v>
      </c>
      <c r="C60" s="1114" t="s">
        <v>611</v>
      </c>
      <c r="D60" s="1114"/>
      <c r="E60" s="1114"/>
      <c r="F60" s="247" t="s">
        <v>612</v>
      </c>
      <c r="G60" s="248">
        <v>17580</v>
      </c>
      <c r="H60" s="249">
        <f>ROUNDUP(G60*(100-Bisley_bank)/100,0)</f>
        <v>15822</v>
      </c>
      <c r="I60" s="249">
        <f>ROUNDUP(G60*(100-Bisley_diler)/100,0)</f>
        <v>14768</v>
      </c>
      <c r="J60" s="251" t="s">
        <v>1473</v>
      </c>
    </row>
    <row r="61" spans="1:10" ht="15" customHeight="1">
      <c r="A61" s="293">
        <f>A60+1</f>
        <v>34</v>
      </c>
      <c r="B61" s="246" t="s">
        <v>613</v>
      </c>
      <c r="C61" s="1114" t="s">
        <v>614</v>
      </c>
      <c r="D61" s="1114"/>
      <c r="E61" s="1114"/>
      <c r="F61" s="247" t="s">
        <v>615</v>
      </c>
      <c r="G61" s="248">
        <v>13320</v>
      </c>
      <c r="H61" s="249">
        <f>ROUNDUP(G61*(100-Bisley_bank)/100,0)</f>
        <v>11988</v>
      </c>
      <c r="I61" s="249">
        <f>ROUNDUP(G61*(100-Bisley_diler)/100,0)</f>
        <v>11189</v>
      </c>
      <c r="J61" s="251" t="s">
        <v>1473</v>
      </c>
    </row>
    <row r="62" spans="1:10" ht="15" customHeight="1">
      <c r="A62" s="293">
        <f>A61+1</f>
        <v>35</v>
      </c>
      <c r="B62" s="246" t="s">
        <v>616</v>
      </c>
      <c r="C62" s="1114" t="s">
        <v>617</v>
      </c>
      <c r="D62" s="1114"/>
      <c r="E62" s="1114"/>
      <c r="F62" s="247" t="s">
        <v>618</v>
      </c>
      <c r="G62" s="248">
        <v>13320</v>
      </c>
      <c r="H62" s="249">
        <f>ROUNDUP(G62*(100-Bisley_bank)/100,0)</f>
        <v>11988</v>
      </c>
      <c r="I62" s="249">
        <f>ROUNDUP(G62*(100-Bisley_diler)/100,0)</f>
        <v>11189</v>
      </c>
      <c r="J62" s="251" t="s">
        <v>1473</v>
      </c>
    </row>
    <row r="63" spans="1:10" ht="15" customHeight="1">
      <c r="A63" s="295">
        <f>A62+1</f>
        <v>36</v>
      </c>
      <c r="B63" s="257" t="s">
        <v>619</v>
      </c>
      <c r="C63" s="1086" t="s">
        <v>620</v>
      </c>
      <c r="D63" s="1086"/>
      <c r="E63" s="1086"/>
      <c r="F63" s="258" t="s">
        <v>538</v>
      </c>
      <c r="G63" s="238">
        <v>13320</v>
      </c>
      <c r="H63" s="296">
        <f>ROUNDUP(G63*(100-Bisley_bank)/100,0)</f>
        <v>11988</v>
      </c>
      <c r="I63" s="296">
        <f>ROUNDUP(G63*(100-Bisley_diler)/100,0)</f>
        <v>11189</v>
      </c>
      <c r="J63" s="261" t="s">
        <v>1473</v>
      </c>
    </row>
    <row r="64" spans="1:10" ht="17.25" customHeight="1">
      <c r="A64" s="1090" t="s">
        <v>621</v>
      </c>
      <c r="B64" s="1090"/>
      <c r="C64" s="1090"/>
      <c r="D64" s="1090"/>
      <c r="E64" s="1090"/>
      <c r="F64" s="1090"/>
      <c r="G64" s="1090"/>
      <c r="H64" s="1090"/>
      <c r="I64" s="1090"/>
      <c r="J64" s="1090"/>
    </row>
    <row r="65" spans="1:10" ht="15" customHeight="1">
      <c r="A65" s="297">
        <f>A63+1</f>
        <v>37</v>
      </c>
      <c r="B65" s="277" t="s">
        <v>622</v>
      </c>
      <c r="C65" s="1076" t="s">
        <v>623</v>
      </c>
      <c r="D65" s="1076"/>
      <c r="E65" s="1076"/>
      <c r="F65" s="298"/>
      <c r="G65" s="265">
        <v>3420</v>
      </c>
      <c r="H65" s="291">
        <f>ROUNDUP(G65*(100-Bisley_bank)/100,0)</f>
        <v>3078</v>
      </c>
      <c r="I65" s="299">
        <f>ROUNDUP(G65*(100-Bisley_diler)/100,0)</f>
        <v>2873</v>
      </c>
      <c r="J65" s="268" t="s">
        <v>1473</v>
      </c>
    </row>
    <row r="66" spans="1:10" ht="15" customHeight="1">
      <c r="A66" s="293">
        <f>A65+1</f>
        <v>38</v>
      </c>
      <c r="B66" s="294" t="s">
        <v>624</v>
      </c>
      <c r="C66" s="1114" t="s">
        <v>625</v>
      </c>
      <c r="D66" s="1114"/>
      <c r="E66" s="1114"/>
      <c r="F66" s="300"/>
      <c r="G66" s="272">
        <v>3910</v>
      </c>
      <c r="H66" s="291">
        <f>ROUNDUP(G66*(100-Bisley_bank)/100,0)</f>
        <v>3519</v>
      </c>
      <c r="I66" s="299">
        <f>ROUNDUP(G66*(100-Bisley_diler)/100,0)</f>
        <v>3285</v>
      </c>
      <c r="J66" s="268" t="s">
        <v>1473</v>
      </c>
    </row>
    <row r="67" spans="1:10" ht="15" customHeight="1">
      <c r="A67" s="295">
        <f>A66+1</f>
        <v>39</v>
      </c>
      <c r="B67" s="282" t="s">
        <v>626</v>
      </c>
      <c r="C67" s="1075" t="s">
        <v>627</v>
      </c>
      <c r="D67" s="1075"/>
      <c r="E67" s="1075"/>
      <c r="F67" s="301"/>
      <c r="G67" s="275">
        <v>4330</v>
      </c>
      <c r="H67" s="291">
        <f>ROUNDUP(G67*(100-Bisley_bank)/100,0)</f>
        <v>3897</v>
      </c>
      <c r="I67" s="299">
        <f>ROUNDUP(G67*(100-Bisley_diler)/100,0)</f>
        <v>3638</v>
      </c>
      <c r="J67" s="276" t="s">
        <v>1473</v>
      </c>
    </row>
    <row r="68" spans="1:10" ht="17.25" customHeight="1">
      <c r="A68" s="1090" t="s">
        <v>628</v>
      </c>
      <c r="B68" s="1090"/>
      <c r="C68" s="1090"/>
      <c r="D68" s="1090"/>
      <c r="E68" s="1090"/>
      <c r="F68" s="1090"/>
      <c r="G68" s="1090"/>
      <c r="H68" s="1090"/>
      <c r="I68" s="1090"/>
      <c r="J68" s="1090"/>
    </row>
    <row r="69" spans="1:10" ht="15" customHeight="1">
      <c r="A69" s="297">
        <v>40</v>
      </c>
      <c r="B69" s="277" t="s">
        <v>629</v>
      </c>
      <c r="C69" s="1076" t="s">
        <v>630</v>
      </c>
      <c r="D69" s="1076"/>
      <c r="E69" s="1076"/>
      <c r="F69" s="298"/>
      <c r="G69" s="265">
        <v>5750</v>
      </c>
      <c r="H69" s="291">
        <f>ROUNDUP(G69*(100-Bisley_bank)/100,0)</f>
        <v>5175</v>
      </c>
      <c r="I69" s="299">
        <f>ROUNDUP(G69*(100-Bisley_diler)/100,0)</f>
        <v>4830</v>
      </c>
      <c r="J69" s="268" t="s">
        <v>1473</v>
      </c>
    </row>
    <row r="70" spans="1:10" ht="15" customHeight="1">
      <c r="A70" s="293">
        <f>A69+1</f>
        <v>41</v>
      </c>
      <c r="B70" s="294" t="s">
        <v>631</v>
      </c>
      <c r="C70" s="1114" t="s">
        <v>632</v>
      </c>
      <c r="D70" s="1114"/>
      <c r="E70" s="1114"/>
      <c r="F70" s="300"/>
      <c r="G70" s="272">
        <v>6760</v>
      </c>
      <c r="H70" s="291">
        <f>ROUNDUP(G70*(100-Bisley_bank)/100,0)</f>
        <v>6084</v>
      </c>
      <c r="I70" s="299">
        <f>ROUNDUP(G70*(100-Bisley_diler)/100,0)</f>
        <v>5679</v>
      </c>
      <c r="J70" s="268" t="s">
        <v>1473</v>
      </c>
    </row>
    <row r="71" spans="1:10" ht="15" customHeight="1">
      <c r="A71" s="295">
        <f>A70+1</f>
        <v>42</v>
      </c>
      <c r="B71" s="282" t="s">
        <v>633</v>
      </c>
      <c r="C71" s="1075" t="s">
        <v>634</v>
      </c>
      <c r="D71" s="1075"/>
      <c r="E71" s="1075"/>
      <c r="F71" s="301"/>
      <c r="G71" s="275">
        <v>7440</v>
      </c>
      <c r="H71" s="291">
        <f>ROUNDUP(G71*(100-Bisley_bank)/100,0)</f>
        <v>6696</v>
      </c>
      <c r="I71" s="299">
        <f>ROUNDUP(G71*(100-Bisley_diler)/100,0)</f>
        <v>6250</v>
      </c>
      <c r="J71" s="276" t="s">
        <v>1473</v>
      </c>
    </row>
    <row r="72" spans="1:10" ht="16.5" customHeight="1">
      <c r="A72" s="1090" t="s">
        <v>635</v>
      </c>
      <c r="B72" s="1090"/>
      <c r="C72" s="1090"/>
      <c r="D72" s="1090"/>
      <c r="E72" s="1090"/>
      <c r="F72" s="1090"/>
      <c r="G72" s="1090"/>
      <c r="H72" s="1090"/>
      <c r="I72" s="1090"/>
      <c r="J72" s="1090"/>
    </row>
    <row r="73" spans="1:10" ht="15" customHeight="1">
      <c r="A73" s="297">
        <f>A71+1</f>
        <v>43</v>
      </c>
      <c r="B73" s="277" t="s">
        <v>636</v>
      </c>
      <c r="C73" s="1076" t="s">
        <v>637</v>
      </c>
      <c r="D73" s="1076"/>
      <c r="E73" s="1076"/>
      <c r="F73" s="298"/>
      <c r="G73" s="265">
        <v>45810</v>
      </c>
      <c r="H73" s="291">
        <f>ROUNDUP(G73*(100-Bisley_bank)/100,-1)</f>
        <v>41230</v>
      </c>
      <c r="I73" s="299">
        <f>ROUNDUP(G73*(100-Bisley_diler)/100,-1)</f>
        <v>38490</v>
      </c>
      <c r="J73" s="268" t="s">
        <v>1473</v>
      </c>
    </row>
    <row r="74" spans="1:10" ht="15" customHeight="1">
      <c r="A74" s="293">
        <f>A73+1</f>
        <v>44</v>
      </c>
      <c r="B74" s="294" t="s">
        <v>638</v>
      </c>
      <c r="C74" s="1114" t="s">
        <v>639</v>
      </c>
      <c r="D74" s="1114"/>
      <c r="E74" s="1114"/>
      <c r="F74" s="300"/>
      <c r="G74" s="272">
        <v>41690</v>
      </c>
      <c r="H74" s="291">
        <f>ROUNDUP(G74*(100-Bisley_bank)/100,-1)</f>
        <v>37530</v>
      </c>
      <c r="I74" s="299">
        <f>ROUNDUP(G74*(100-Bisley_diler)/100,-1)</f>
        <v>35020</v>
      </c>
      <c r="J74" s="268" t="s">
        <v>1473</v>
      </c>
    </row>
    <row r="75" spans="1:10" ht="15" customHeight="1">
      <c r="A75" s="295">
        <f>A74+1</f>
        <v>45</v>
      </c>
      <c r="B75" s="282" t="s">
        <v>640</v>
      </c>
      <c r="C75" s="1075" t="s">
        <v>641</v>
      </c>
      <c r="D75" s="1075"/>
      <c r="E75" s="1075"/>
      <c r="F75" s="301"/>
      <c r="G75" s="275">
        <v>41080</v>
      </c>
      <c r="H75" s="291">
        <f>ROUNDUP(G75*(100-Bisley_bank)/100,-1)</f>
        <v>36980</v>
      </c>
      <c r="I75" s="299">
        <f>ROUNDUP(G75*(100-Bisley_diler)/100,-1)</f>
        <v>34510</v>
      </c>
      <c r="J75" s="276" t="s">
        <v>1473</v>
      </c>
    </row>
    <row r="76" spans="1:10" ht="15" customHeight="1">
      <c r="A76" s="1109" t="s">
        <v>642</v>
      </c>
      <c r="B76" s="1109"/>
      <c r="C76" s="1109"/>
      <c r="D76" s="1109"/>
      <c r="E76" s="1109"/>
      <c r="F76" s="1109"/>
      <c r="G76" s="1109"/>
      <c r="H76" s="1109"/>
      <c r="I76" s="1109"/>
      <c r="J76" s="1109"/>
    </row>
    <row r="77" spans="1:10" ht="15.75">
      <c r="A77" s="239">
        <v>1</v>
      </c>
      <c r="B77" s="240" t="s">
        <v>643</v>
      </c>
      <c r="C77" s="302"/>
      <c r="D77" s="302"/>
      <c r="E77" s="242"/>
      <c r="F77" s="303"/>
      <c r="G77" s="242">
        <v>2300</v>
      </c>
      <c r="H77" s="243">
        <v>2200</v>
      </c>
      <c r="I77" s="243">
        <v>2100</v>
      </c>
      <c r="J77" s="244" t="s">
        <v>1473</v>
      </c>
    </row>
    <row r="78" spans="1:10" ht="15.75">
      <c r="A78" s="245">
        <v>2</v>
      </c>
      <c r="B78" s="246" t="s">
        <v>644</v>
      </c>
      <c r="C78" s="304"/>
      <c r="D78" s="304"/>
      <c r="E78" s="248"/>
      <c r="F78" s="305"/>
      <c r="G78" s="248">
        <v>1410</v>
      </c>
      <c r="H78" s="249">
        <f aca="true" t="shared" si="2" ref="H78:H84">ROUNDUP(G78*(100-Bisley_bank)/100,0)</f>
        <v>1269</v>
      </c>
      <c r="I78" s="249">
        <f aca="true" t="shared" si="3" ref="I78:I84">ROUNDUP(G78*(100-Bisley_diler)/100,0)</f>
        <v>1185</v>
      </c>
      <c r="J78" s="251" t="s">
        <v>1473</v>
      </c>
    </row>
    <row r="79" spans="1:10" ht="15.75">
      <c r="A79" s="245">
        <v>3</v>
      </c>
      <c r="B79" s="246" t="s">
        <v>645</v>
      </c>
      <c r="C79" s="304"/>
      <c r="D79" s="304"/>
      <c r="E79" s="248"/>
      <c r="F79" s="305"/>
      <c r="G79" s="248">
        <v>300</v>
      </c>
      <c r="H79" s="249">
        <f t="shared" si="2"/>
        <v>270</v>
      </c>
      <c r="I79" s="249">
        <f t="shared" si="3"/>
        <v>252</v>
      </c>
      <c r="J79" s="251" t="s">
        <v>1473</v>
      </c>
    </row>
    <row r="80" spans="1:10" ht="15.75">
      <c r="A80" s="245">
        <v>4</v>
      </c>
      <c r="B80" s="246" t="s">
        <v>646</v>
      </c>
      <c r="C80" s="304"/>
      <c r="D80" s="304"/>
      <c r="E80" s="248"/>
      <c r="F80" s="305"/>
      <c r="G80" s="248">
        <v>3140</v>
      </c>
      <c r="H80" s="249">
        <f t="shared" si="2"/>
        <v>2826</v>
      </c>
      <c r="I80" s="249">
        <f t="shared" si="3"/>
        <v>2638</v>
      </c>
      <c r="J80" s="251" t="s">
        <v>1473</v>
      </c>
    </row>
    <row r="81" spans="1:10" ht="15.75">
      <c r="A81" s="245">
        <v>5</v>
      </c>
      <c r="B81" s="246" t="s">
        <v>647</v>
      </c>
      <c r="C81" s="304"/>
      <c r="D81" s="304"/>
      <c r="E81" s="305"/>
      <c r="F81" s="305"/>
      <c r="G81" s="248">
        <v>4120</v>
      </c>
      <c r="H81" s="249">
        <f t="shared" si="2"/>
        <v>3708</v>
      </c>
      <c r="I81" s="249">
        <f t="shared" si="3"/>
        <v>3461</v>
      </c>
      <c r="J81" s="251" t="s">
        <v>1473</v>
      </c>
    </row>
    <row r="82" spans="1:10" ht="15.75">
      <c r="A82" s="245">
        <v>6</v>
      </c>
      <c r="B82" s="246" t="s">
        <v>648</v>
      </c>
      <c r="C82" s="304"/>
      <c r="D82" s="304"/>
      <c r="E82" s="305"/>
      <c r="F82" s="305"/>
      <c r="G82" s="248">
        <v>2550</v>
      </c>
      <c r="H82" s="249">
        <f t="shared" si="2"/>
        <v>2295</v>
      </c>
      <c r="I82" s="249">
        <f t="shared" si="3"/>
        <v>2142</v>
      </c>
      <c r="J82" s="251" t="s">
        <v>1473</v>
      </c>
    </row>
    <row r="83" spans="1:10" ht="15.75">
      <c r="A83" s="245">
        <v>7</v>
      </c>
      <c r="B83" s="246" t="s">
        <v>649</v>
      </c>
      <c r="C83" s="304"/>
      <c r="D83" s="304"/>
      <c r="E83" s="305"/>
      <c r="F83" s="305"/>
      <c r="G83" s="306">
        <v>700</v>
      </c>
      <c r="H83" s="307">
        <f t="shared" si="2"/>
        <v>630</v>
      </c>
      <c r="I83" s="307">
        <f t="shared" si="3"/>
        <v>588</v>
      </c>
      <c r="J83" s="251" t="s">
        <v>1473</v>
      </c>
    </row>
    <row r="84" spans="1:10" ht="15.75">
      <c r="A84" s="256">
        <v>8</v>
      </c>
      <c r="B84" s="257" t="s">
        <v>650</v>
      </c>
      <c r="C84" s="308"/>
      <c r="D84" s="308"/>
      <c r="E84" s="238"/>
      <c r="F84" s="309"/>
      <c r="G84" s="310">
        <v>350</v>
      </c>
      <c r="H84" s="311">
        <f t="shared" si="2"/>
        <v>315</v>
      </c>
      <c r="I84" s="311">
        <f t="shared" si="3"/>
        <v>294</v>
      </c>
      <c r="J84" s="261" t="s">
        <v>1473</v>
      </c>
    </row>
  </sheetData>
  <sheetProtection/>
  <mergeCells count="78">
    <mergeCell ref="C65:E65"/>
    <mergeCell ref="C66:E66"/>
    <mergeCell ref="C75:E75"/>
    <mergeCell ref="A76:J76"/>
    <mergeCell ref="C69:E69"/>
    <mergeCell ref="C70:E70"/>
    <mergeCell ref="C71:E71"/>
    <mergeCell ref="A72:J72"/>
    <mergeCell ref="C73:E73"/>
    <mergeCell ref="C74:E74"/>
    <mergeCell ref="C67:E67"/>
    <mergeCell ref="A68:J68"/>
    <mergeCell ref="C57:E57"/>
    <mergeCell ref="A58:J58"/>
    <mergeCell ref="C59:E59"/>
    <mergeCell ref="C60:E60"/>
    <mergeCell ref="C61:E61"/>
    <mergeCell ref="C62:E62"/>
    <mergeCell ref="C63:E63"/>
    <mergeCell ref="A64:J64"/>
    <mergeCell ref="C51:E51"/>
    <mergeCell ref="A52:J52"/>
    <mergeCell ref="C53:E53"/>
    <mergeCell ref="C54:E54"/>
    <mergeCell ref="A41:J41"/>
    <mergeCell ref="C42:E42"/>
    <mergeCell ref="C55:E55"/>
    <mergeCell ref="C56:E56"/>
    <mergeCell ref="C45:E45"/>
    <mergeCell ref="C46:E46"/>
    <mergeCell ref="A47:J47"/>
    <mergeCell ref="C48:E48"/>
    <mergeCell ref="C49:E49"/>
    <mergeCell ref="C50:E50"/>
    <mergeCell ref="C43:E43"/>
    <mergeCell ref="C44:E44"/>
    <mergeCell ref="C33:E33"/>
    <mergeCell ref="A34:J34"/>
    <mergeCell ref="C35:E35"/>
    <mergeCell ref="A36:J36"/>
    <mergeCell ref="C37:E37"/>
    <mergeCell ref="C38:E38"/>
    <mergeCell ref="C39:E39"/>
    <mergeCell ref="C40:E40"/>
    <mergeCell ref="A27:J27"/>
    <mergeCell ref="C28:E28"/>
    <mergeCell ref="C29:E29"/>
    <mergeCell ref="C30:E30"/>
    <mergeCell ref="C17:E17"/>
    <mergeCell ref="C18:E18"/>
    <mergeCell ref="A31:J31"/>
    <mergeCell ref="C32:E32"/>
    <mergeCell ref="C21:E21"/>
    <mergeCell ref="B22:I22"/>
    <mergeCell ref="C23:E23"/>
    <mergeCell ref="C24:E24"/>
    <mergeCell ref="C25:E25"/>
    <mergeCell ref="C26:E26"/>
    <mergeCell ref="C19:E19"/>
    <mergeCell ref="C20:E20"/>
    <mergeCell ref="J9:J10"/>
    <mergeCell ref="C10:E10"/>
    <mergeCell ref="A11:J11"/>
    <mergeCell ref="C12:E12"/>
    <mergeCell ref="C13:E13"/>
    <mergeCell ref="C14:E14"/>
    <mergeCell ref="C15:E15"/>
    <mergeCell ref="C16:E16"/>
    <mergeCell ref="A1:B3"/>
    <mergeCell ref="A4:J4"/>
    <mergeCell ref="A8:J8"/>
    <mergeCell ref="A9:A10"/>
    <mergeCell ref="B9:B10"/>
    <mergeCell ref="C9:E9"/>
    <mergeCell ref="F9:F10"/>
    <mergeCell ref="G9:G10"/>
    <mergeCell ref="H9:H10"/>
    <mergeCell ref="I9:I10"/>
  </mergeCells>
  <printOptions/>
  <pageMargins left="0.19652777777777777" right="0.16944444444444445" top="0.19652777777777777" bottom="0.19652777777777777" header="0.5118055555555555" footer="0.5118055555555555"/>
  <pageSetup horizontalDpi="300" verticalDpi="300" orientation="portrait" paperSize="9"/>
  <rowBreaks count="1" manualBreakCount="1">
    <brk id="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zoomScaleSheetLayoutView="100" zoomScalePageLayoutView="0" workbookViewId="0" topLeftCell="A1">
      <selection activeCell="C3" sqref="C3"/>
    </sheetView>
  </sheetViews>
  <sheetFormatPr defaultColWidth="11.75390625" defaultRowHeight="12.75"/>
  <cols>
    <col min="1" max="1" width="3.625" style="0" customWidth="1"/>
    <col min="2" max="2" width="25.00390625" style="0" customWidth="1"/>
    <col min="3" max="3" width="13.00390625" style="0" customWidth="1"/>
    <col min="4" max="4" width="10.625" style="0" customWidth="1"/>
    <col min="5" max="5" width="6.00390625" style="0" customWidth="1"/>
    <col min="6" max="6" width="8.625" style="0" customWidth="1"/>
    <col min="7" max="7" width="10.25390625" style="0" customWidth="1"/>
    <col min="8" max="9" width="8.125" style="0" customWidth="1"/>
    <col min="10" max="10" width="9.875" style="0" customWidth="1"/>
  </cols>
  <sheetData>
    <row r="1" spans="1:9" ht="7.5" customHeight="1">
      <c r="A1" s="1078"/>
      <c r="B1" s="1078"/>
      <c r="C1" s="312"/>
      <c r="E1" s="313"/>
      <c r="G1" s="314"/>
      <c r="H1" s="315"/>
      <c r="I1" s="315"/>
    </row>
    <row r="2" spans="1:13" ht="27.75" customHeight="1">
      <c r="A2" s="1078"/>
      <c r="B2" s="1078"/>
      <c r="C2" s="316"/>
      <c r="E2" s="317"/>
      <c r="G2" s="314"/>
      <c r="H2" s="315"/>
      <c r="I2" s="315"/>
      <c r="L2" s="318"/>
      <c r="M2" s="318"/>
    </row>
    <row r="3" spans="1:9" ht="27.75" customHeight="1">
      <c r="A3" s="1078"/>
      <c r="B3" s="1078"/>
      <c r="C3" s="319"/>
      <c r="D3" s="320"/>
      <c r="E3" s="180"/>
      <c r="F3" s="181"/>
      <c r="G3" s="182"/>
      <c r="H3" s="182"/>
      <c r="I3" s="315"/>
    </row>
    <row r="4" spans="1:12" s="322" customFormat="1" ht="3" customHeight="1">
      <c r="A4" s="1079"/>
      <c r="B4" s="1079"/>
      <c r="C4" s="1079"/>
      <c r="D4" s="1079"/>
      <c r="E4" s="1079"/>
      <c r="F4" s="1079"/>
      <c r="G4" s="1079"/>
      <c r="H4" s="1079"/>
      <c r="I4" s="1079"/>
      <c r="J4" s="1079"/>
      <c r="K4" s="321"/>
      <c r="L4" s="321"/>
    </row>
    <row r="5" spans="1:9" ht="6" customHeight="1">
      <c r="A5" s="323"/>
      <c r="F5" s="183"/>
      <c r="G5" s="183"/>
      <c r="H5" s="183"/>
      <c r="I5" s="183"/>
    </row>
    <row r="6" spans="1:10" ht="15.75">
      <c r="A6" s="1080" t="s">
        <v>651</v>
      </c>
      <c r="B6" s="1080"/>
      <c r="C6" s="1080"/>
      <c r="D6" s="1080"/>
      <c r="E6" s="1080"/>
      <c r="F6" s="1080"/>
      <c r="G6" s="1080"/>
      <c r="H6" s="1080"/>
      <c r="I6" s="1080"/>
      <c r="J6" s="1080"/>
    </row>
    <row r="7" spans="1:10" ht="63">
      <c r="A7" s="324" t="s">
        <v>508</v>
      </c>
      <c r="B7" s="325" t="s">
        <v>2683</v>
      </c>
      <c r="C7" s="326" t="s">
        <v>2684</v>
      </c>
      <c r="D7" s="327" t="s">
        <v>652</v>
      </c>
      <c r="E7" s="327" t="s">
        <v>2685</v>
      </c>
      <c r="F7" s="328" t="s">
        <v>2686</v>
      </c>
      <c r="G7" s="328" t="s">
        <v>1451</v>
      </c>
      <c r="H7" s="328" t="s">
        <v>1452</v>
      </c>
      <c r="I7" s="328" t="s">
        <v>1453</v>
      </c>
      <c r="J7" s="329" t="s">
        <v>1454</v>
      </c>
    </row>
    <row r="8" spans="1:10" ht="15.75">
      <c r="A8" s="1077" t="s">
        <v>653</v>
      </c>
      <c r="B8" s="1077"/>
      <c r="C8" s="1077"/>
      <c r="D8" s="1077"/>
      <c r="E8" s="1077"/>
      <c r="F8" s="1077"/>
      <c r="G8" s="1077"/>
      <c r="H8" s="1077"/>
      <c r="I8" s="1077"/>
      <c r="J8" s="1077"/>
    </row>
    <row r="9" spans="1:10" ht="15.75">
      <c r="A9" s="330">
        <v>1</v>
      </c>
      <c r="B9" s="331" t="s">
        <v>654</v>
      </c>
      <c r="C9" s="332" t="s">
        <v>655</v>
      </c>
      <c r="D9" s="332">
        <v>1</v>
      </c>
      <c r="E9" s="332">
        <v>0.3</v>
      </c>
      <c r="F9" s="333"/>
      <c r="G9" s="242">
        <v>900</v>
      </c>
      <c r="H9" s="243">
        <f aca="true" t="shared" si="0" ref="H9:H24">ROUND(G9*(100-Joma_bank)/100,-1)</f>
        <v>810</v>
      </c>
      <c r="I9" s="243">
        <f aca="true" t="shared" si="1" ref="I9:I24">ROUND(G9*(100-Joma_diler)/100,-1)</f>
        <v>760</v>
      </c>
      <c r="J9" s="334" t="s">
        <v>1473</v>
      </c>
    </row>
    <row r="10" spans="1:10" ht="15.75">
      <c r="A10" s="335">
        <v>2</v>
      </c>
      <c r="B10" s="336" t="s">
        <v>656</v>
      </c>
      <c r="C10" s="337" t="s">
        <v>655</v>
      </c>
      <c r="D10" s="337">
        <v>1</v>
      </c>
      <c r="E10" s="337">
        <v>0.30000000000000004</v>
      </c>
      <c r="F10" s="338"/>
      <c r="G10" s="248">
        <v>990</v>
      </c>
      <c r="H10" s="249">
        <f t="shared" si="0"/>
        <v>890</v>
      </c>
      <c r="I10" s="249">
        <f t="shared" si="1"/>
        <v>830</v>
      </c>
      <c r="J10" s="339" t="s">
        <v>1473</v>
      </c>
    </row>
    <row r="11" spans="1:10" ht="15.75">
      <c r="A11" s="335">
        <v>3</v>
      </c>
      <c r="B11" s="336" t="s">
        <v>657</v>
      </c>
      <c r="C11" s="337" t="s">
        <v>658</v>
      </c>
      <c r="D11" s="337">
        <v>1</v>
      </c>
      <c r="E11" s="337">
        <v>0.4</v>
      </c>
      <c r="F11" s="338"/>
      <c r="G11" s="248">
        <v>1040</v>
      </c>
      <c r="H11" s="249">
        <f t="shared" si="0"/>
        <v>940</v>
      </c>
      <c r="I11" s="249">
        <f t="shared" si="1"/>
        <v>870</v>
      </c>
      <c r="J11" s="339" t="s">
        <v>1473</v>
      </c>
    </row>
    <row r="12" spans="1:10" ht="15.75">
      <c r="A12" s="335">
        <v>4</v>
      </c>
      <c r="B12" s="336" t="s">
        <v>659</v>
      </c>
      <c r="C12" s="337" t="s">
        <v>658</v>
      </c>
      <c r="D12" s="337">
        <v>1</v>
      </c>
      <c r="E12" s="337">
        <v>0.4</v>
      </c>
      <c r="F12" s="338"/>
      <c r="G12" s="248">
        <v>1180</v>
      </c>
      <c r="H12" s="249">
        <f t="shared" si="0"/>
        <v>1060</v>
      </c>
      <c r="I12" s="249">
        <f t="shared" si="1"/>
        <v>990</v>
      </c>
      <c r="J12" s="339" t="s">
        <v>1473</v>
      </c>
    </row>
    <row r="13" spans="1:10" ht="31.5">
      <c r="A13" s="335">
        <v>5</v>
      </c>
      <c r="B13" s="336" t="s">
        <v>660</v>
      </c>
      <c r="C13" s="337" t="s">
        <v>661</v>
      </c>
      <c r="D13" s="337">
        <v>1</v>
      </c>
      <c r="E13" s="337">
        <v>0.5</v>
      </c>
      <c r="F13" s="338"/>
      <c r="G13" s="248">
        <v>1250</v>
      </c>
      <c r="H13" s="249">
        <f t="shared" si="0"/>
        <v>1130</v>
      </c>
      <c r="I13" s="249">
        <f t="shared" si="1"/>
        <v>1050</v>
      </c>
      <c r="J13" s="339" t="s">
        <v>1473</v>
      </c>
    </row>
    <row r="14" spans="1:10" ht="31.5">
      <c r="A14" s="335">
        <v>6</v>
      </c>
      <c r="B14" s="336" t="s">
        <v>662</v>
      </c>
      <c r="C14" s="337" t="s">
        <v>661</v>
      </c>
      <c r="D14" s="337">
        <v>1</v>
      </c>
      <c r="E14" s="337">
        <v>0.5</v>
      </c>
      <c r="F14" s="338"/>
      <c r="G14" s="248">
        <v>1460</v>
      </c>
      <c r="H14" s="249">
        <f t="shared" si="0"/>
        <v>1310</v>
      </c>
      <c r="I14" s="249">
        <f t="shared" si="1"/>
        <v>1230</v>
      </c>
      <c r="J14" s="339" t="s">
        <v>1473</v>
      </c>
    </row>
    <row r="15" spans="1:10" ht="31.5">
      <c r="A15" s="335">
        <v>7</v>
      </c>
      <c r="B15" s="336" t="s">
        <v>663</v>
      </c>
      <c r="C15" s="337" t="s">
        <v>664</v>
      </c>
      <c r="D15" s="337">
        <v>1</v>
      </c>
      <c r="E15" s="337">
        <v>0.6</v>
      </c>
      <c r="F15" s="338"/>
      <c r="G15" s="248">
        <v>1700</v>
      </c>
      <c r="H15" s="249">
        <f t="shared" si="0"/>
        <v>1530</v>
      </c>
      <c r="I15" s="249">
        <f t="shared" si="1"/>
        <v>1430</v>
      </c>
      <c r="J15" s="339" t="s">
        <v>1473</v>
      </c>
    </row>
    <row r="16" spans="1:10" ht="31.5">
      <c r="A16" s="335">
        <v>8</v>
      </c>
      <c r="B16" s="336" t="s">
        <v>665</v>
      </c>
      <c r="C16" s="337" t="s">
        <v>664</v>
      </c>
      <c r="D16" s="337">
        <v>1</v>
      </c>
      <c r="E16" s="337">
        <v>0.6000000000000001</v>
      </c>
      <c r="F16" s="338"/>
      <c r="G16" s="248">
        <v>1990</v>
      </c>
      <c r="H16" s="249">
        <f t="shared" si="0"/>
        <v>1790</v>
      </c>
      <c r="I16" s="249">
        <f t="shared" si="1"/>
        <v>1670</v>
      </c>
      <c r="J16" s="339" t="s">
        <v>1473</v>
      </c>
    </row>
    <row r="17" spans="1:10" ht="15.75">
      <c r="A17" s="335">
        <v>9</v>
      </c>
      <c r="B17" s="336" t="s">
        <v>666</v>
      </c>
      <c r="C17" s="337" t="s">
        <v>667</v>
      </c>
      <c r="D17" s="337">
        <v>1</v>
      </c>
      <c r="E17" s="337">
        <v>0.30000000000000004</v>
      </c>
      <c r="F17" s="338"/>
      <c r="G17" s="248">
        <v>920</v>
      </c>
      <c r="H17" s="249">
        <f t="shared" si="0"/>
        <v>830</v>
      </c>
      <c r="I17" s="249">
        <f t="shared" si="1"/>
        <v>770</v>
      </c>
      <c r="J17" s="339" t="s">
        <v>1473</v>
      </c>
    </row>
    <row r="18" spans="1:10" ht="31.5">
      <c r="A18" s="245">
        <v>10</v>
      </c>
      <c r="B18" s="336" t="s">
        <v>668</v>
      </c>
      <c r="C18" s="337" t="s">
        <v>667</v>
      </c>
      <c r="D18" s="337" t="s">
        <v>669</v>
      </c>
      <c r="E18" s="337">
        <v>0.5</v>
      </c>
      <c r="F18" s="338"/>
      <c r="G18" s="252">
        <v>1180</v>
      </c>
      <c r="H18" s="255">
        <f t="shared" si="0"/>
        <v>1060</v>
      </c>
      <c r="I18" s="255">
        <f t="shared" si="1"/>
        <v>990</v>
      </c>
      <c r="J18" s="339" t="s">
        <v>1473</v>
      </c>
    </row>
    <row r="19" spans="1:10" ht="15.75">
      <c r="A19" s="245">
        <v>11</v>
      </c>
      <c r="B19" s="336" t="s">
        <v>670</v>
      </c>
      <c r="C19" s="337" t="s">
        <v>671</v>
      </c>
      <c r="D19" s="337">
        <v>1</v>
      </c>
      <c r="E19" s="337">
        <v>0.4</v>
      </c>
      <c r="F19" s="338"/>
      <c r="G19" s="248">
        <v>1130</v>
      </c>
      <c r="H19" s="249">
        <f t="shared" si="0"/>
        <v>1020</v>
      </c>
      <c r="I19" s="249">
        <f t="shared" si="1"/>
        <v>950</v>
      </c>
      <c r="J19" s="339" t="s">
        <v>1473</v>
      </c>
    </row>
    <row r="20" spans="1:10" ht="31.5">
      <c r="A20" s="245">
        <v>12</v>
      </c>
      <c r="B20" s="336" t="s">
        <v>672</v>
      </c>
      <c r="C20" s="337" t="s">
        <v>671</v>
      </c>
      <c r="D20" s="337" t="s">
        <v>669</v>
      </c>
      <c r="E20" s="337">
        <v>0.5</v>
      </c>
      <c r="F20" s="338"/>
      <c r="G20" s="252">
        <v>1350</v>
      </c>
      <c r="H20" s="255">
        <f t="shared" si="0"/>
        <v>1220</v>
      </c>
      <c r="I20" s="255">
        <f t="shared" si="1"/>
        <v>1130</v>
      </c>
      <c r="J20" s="339" t="s">
        <v>1473</v>
      </c>
    </row>
    <row r="21" spans="1:10" ht="15.75">
      <c r="A21" s="245">
        <v>13</v>
      </c>
      <c r="B21" s="336" t="s">
        <v>673</v>
      </c>
      <c r="C21" s="337" t="s">
        <v>674</v>
      </c>
      <c r="D21" s="337">
        <v>1</v>
      </c>
      <c r="E21" s="337">
        <v>0.5</v>
      </c>
      <c r="F21" s="338"/>
      <c r="G21" s="248">
        <v>1370</v>
      </c>
      <c r="H21" s="249">
        <f t="shared" si="0"/>
        <v>1230</v>
      </c>
      <c r="I21" s="249">
        <f t="shared" si="1"/>
        <v>1150</v>
      </c>
      <c r="J21" s="339" t="s">
        <v>1473</v>
      </c>
    </row>
    <row r="22" spans="1:10" ht="31.5">
      <c r="A22" s="245">
        <v>14</v>
      </c>
      <c r="B22" s="336" t="s">
        <v>675</v>
      </c>
      <c r="C22" s="337" t="s">
        <v>674</v>
      </c>
      <c r="D22" s="337" t="s">
        <v>669</v>
      </c>
      <c r="E22" s="337">
        <v>0.5</v>
      </c>
      <c r="F22" s="338"/>
      <c r="G22" s="252">
        <v>1650</v>
      </c>
      <c r="H22" s="255">
        <f t="shared" si="0"/>
        <v>1490</v>
      </c>
      <c r="I22" s="255">
        <f t="shared" si="1"/>
        <v>1390</v>
      </c>
      <c r="J22" s="339" t="s">
        <v>1473</v>
      </c>
    </row>
    <row r="23" spans="1:10" ht="31.5">
      <c r="A23" s="245">
        <v>15</v>
      </c>
      <c r="B23" s="336" t="s">
        <v>676</v>
      </c>
      <c r="C23" s="337" t="s">
        <v>677</v>
      </c>
      <c r="D23" s="337">
        <v>1</v>
      </c>
      <c r="E23" s="337">
        <v>0.6000000000000001</v>
      </c>
      <c r="F23" s="338"/>
      <c r="G23" s="248">
        <v>1620</v>
      </c>
      <c r="H23" s="249">
        <f t="shared" si="0"/>
        <v>1460</v>
      </c>
      <c r="I23" s="249">
        <f t="shared" si="1"/>
        <v>1360</v>
      </c>
      <c r="J23" s="339" t="s">
        <v>1473</v>
      </c>
    </row>
    <row r="24" spans="1:10" ht="31.5">
      <c r="A24" s="245">
        <v>16</v>
      </c>
      <c r="B24" s="340" t="s">
        <v>678</v>
      </c>
      <c r="C24" s="341" t="s">
        <v>677</v>
      </c>
      <c r="D24" s="337" t="s">
        <v>669</v>
      </c>
      <c r="E24" s="341">
        <v>1</v>
      </c>
      <c r="F24" s="342"/>
      <c r="G24" s="259">
        <v>1840</v>
      </c>
      <c r="H24" s="260">
        <f t="shared" si="0"/>
        <v>1660</v>
      </c>
      <c r="I24" s="255">
        <f t="shared" si="1"/>
        <v>1550</v>
      </c>
      <c r="J24" s="343" t="s">
        <v>1473</v>
      </c>
    </row>
    <row r="25" spans="1:10" ht="15" customHeight="1">
      <c r="A25" s="1077" t="s">
        <v>679</v>
      </c>
      <c r="B25" s="1077"/>
      <c r="C25" s="1077"/>
      <c r="D25" s="1077"/>
      <c r="E25" s="1077"/>
      <c r="F25" s="1077"/>
      <c r="G25" s="1077"/>
      <c r="H25" s="1077"/>
      <c r="I25" s="1077"/>
      <c r="J25" s="1077"/>
    </row>
    <row r="26" spans="1:10" ht="15.75">
      <c r="A26" s="269">
        <v>17</v>
      </c>
      <c r="B26" s="331" t="s">
        <v>680</v>
      </c>
      <c r="C26" s="332" t="s">
        <v>681</v>
      </c>
      <c r="D26" s="332" t="s">
        <v>682</v>
      </c>
      <c r="E26" s="332">
        <v>0.3</v>
      </c>
      <c r="F26" s="333"/>
      <c r="G26" s="242">
        <v>1110</v>
      </c>
      <c r="H26" s="243">
        <f aca="true" t="shared" si="2" ref="H26:H33">ROUND(G26*(100-Joma_bank)/100,-1)</f>
        <v>1000</v>
      </c>
      <c r="I26" s="243">
        <f aca="true" t="shared" si="3" ref="I26:I33">ROUND(G26*(100-Joma_diler)/100,-1)</f>
        <v>930</v>
      </c>
      <c r="J26" s="334" t="s">
        <v>1473</v>
      </c>
    </row>
    <row r="27" spans="1:10" ht="15.75">
      <c r="A27" s="245">
        <v>18</v>
      </c>
      <c r="B27" s="336" t="s">
        <v>683</v>
      </c>
      <c r="C27" s="337" t="s">
        <v>684</v>
      </c>
      <c r="D27" s="337" t="s">
        <v>685</v>
      </c>
      <c r="E27" s="337">
        <v>0.4</v>
      </c>
      <c r="F27" s="338"/>
      <c r="G27" s="248">
        <v>1560</v>
      </c>
      <c r="H27" s="249">
        <f t="shared" si="2"/>
        <v>1400</v>
      </c>
      <c r="I27" s="249">
        <f t="shared" si="3"/>
        <v>1310</v>
      </c>
      <c r="J27" s="339" t="s">
        <v>1473</v>
      </c>
    </row>
    <row r="28" spans="1:10" ht="15.75">
      <c r="A28" s="269">
        <v>19</v>
      </c>
      <c r="B28" s="336" t="s">
        <v>686</v>
      </c>
      <c r="C28" s="337" t="s">
        <v>687</v>
      </c>
      <c r="D28" s="337" t="s">
        <v>688</v>
      </c>
      <c r="E28" s="337">
        <v>0.5</v>
      </c>
      <c r="F28" s="338"/>
      <c r="G28" s="248">
        <v>2080</v>
      </c>
      <c r="H28" s="249">
        <f t="shared" si="2"/>
        <v>1870</v>
      </c>
      <c r="I28" s="249">
        <f t="shared" si="3"/>
        <v>1750</v>
      </c>
      <c r="J28" s="339" t="s">
        <v>1473</v>
      </c>
    </row>
    <row r="29" spans="1:10" ht="15.75">
      <c r="A29" s="335">
        <v>20</v>
      </c>
      <c r="B29" s="336" t="s">
        <v>689</v>
      </c>
      <c r="C29" s="337" t="s">
        <v>687</v>
      </c>
      <c r="D29" s="337" t="s">
        <v>690</v>
      </c>
      <c r="E29" s="337">
        <v>1</v>
      </c>
      <c r="F29" s="338"/>
      <c r="G29" s="248">
        <v>2950</v>
      </c>
      <c r="H29" s="249">
        <f t="shared" si="2"/>
        <v>2660</v>
      </c>
      <c r="I29" s="249">
        <f t="shared" si="3"/>
        <v>2480</v>
      </c>
      <c r="J29" s="339" t="s">
        <v>1473</v>
      </c>
    </row>
    <row r="30" spans="1:10" ht="31.5">
      <c r="A30" s="269">
        <v>21</v>
      </c>
      <c r="B30" s="336" t="s">
        <v>691</v>
      </c>
      <c r="C30" s="337" t="s">
        <v>692</v>
      </c>
      <c r="D30" s="337" t="s">
        <v>693</v>
      </c>
      <c r="E30" s="337">
        <v>2</v>
      </c>
      <c r="F30" s="338"/>
      <c r="G30" s="248">
        <v>5750</v>
      </c>
      <c r="H30" s="249">
        <f t="shared" si="2"/>
        <v>5180</v>
      </c>
      <c r="I30" s="249">
        <f t="shared" si="3"/>
        <v>4830</v>
      </c>
      <c r="J30" s="339" t="s">
        <v>1473</v>
      </c>
    </row>
    <row r="31" spans="1:10" ht="31.5">
      <c r="A31" s="335">
        <v>22</v>
      </c>
      <c r="B31" s="336" t="s">
        <v>694</v>
      </c>
      <c r="C31" s="337" t="s">
        <v>695</v>
      </c>
      <c r="D31" s="337" t="s">
        <v>696</v>
      </c>
      <c r="E31" s="337">
        <v>3</v>
      </c>
      <c r="F31" s="338"/>
      <c r="G31" s="248">
        <v>7440</v>
      </c>
      <c r="H31" s="249">
        <f t="shared" si="2"/>
        <v>6700</v>
      </c>
      <c r="I31" s="249">
        <f t="shared" si="3"/>
        <v>6250</v>
      </c>
      <c r="J31" s="339" t="s">
        <v>1473</v>
      </c>
    </row>
    <row r="32" spans="1:10" ht="31.5">
      <c r="A32" s="269">
        <v>23</v>
      </c>
      <c r="B32" s="336" t="s">
        <v>697</v>
      </c>
      <c r="C32" s="337" t="s">
        <v>698</v>
      </c>
      <c r="D32" s="337" t="s">
        <v>699</v>
      </c>
      <c r="E32" s="337">
        <v>4</v>
      </c>
      <c r="F32" s="338"/>
      <c r="G32" s="248">
        <v>9600</v>
      </c>
      <c r="H32" s="249">
        <f t="shared" si="2"/>
        <v>8640</v>
      </c>
      <c r="I32" s="249">
        <f t="shared" si="3"/>
        <v>8060</v>
      </c>
      <c r="J32" s="339" t="s">
        <v>1473</v>
      </c>
    </row>
    <row r="33" spans="1:10" ht="31.5">
      <c r="A33" s="335">
        <v>24</v>
      </c>
      <c r="B33" s="336" t="s">
        <v>700</v>
      </c>
      <c r="C33" s="337" t="s">
        <v>701</v>
      </c>
      <c r="D33" s="337" t="s">
        <v>702</v>
      </c>
      <c r="E33" s="337">
        <v>5</v>
      </c>
      <c r="F33" s="338"/>
      <c r="G33" s="248">
        <v>12540</v>
      </c>
      <c r="H33" s="249">
        <f t="shared" si="2"/>
        <v>11290</v>
      </c>
      <c r="I33" s="249">
        <f t="shared" si="3"/>
        <v>10530</v>
      </c>
      <c r="J33" s="339" t="s">
        <v>1473</v>
      </c>
    </row>
  </sheetData>
  <sheetProtection/>
  <mergeCells count="5">
    <mergeCell ref="A25:J25"/>
    <mergeCell ref="A1:B3"/>
    <mergeCell ref="A4:J4"/>
    <mergeCell ref="A6:J6"/>
    <mergeCell ref="A8:J8"/>
  </mergeCells>
  <printOptions/>
  <pageMargins left="0.19652777777777777" right="0.16944444444444445" top="0.19652777777777777" bottom="0.196527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3"/>
  <sheetViews>
    <sheetView zoomScaleSheetLayoutView="100" zoomScalePageLayoutView="0" workbookViewId="0" topLeftCell="A1">
      <selection activeCell="A1" sqref="A1:C3"/>
    </sheetView>
  </sheetViews>
  <sheetFormatPr defaultColWidth="11.75390625" defaultRowHeight="12.75"/>
  <cols>
    <col min="1" max="1" width="4.25390625" style="170" customWidth="1"/>
    <col min="2" max="2" width="17.125" style="170" customWidth="1"/>
    <col min="3" max="3" width="15.375" style="170" customWidth="1"/>
    <col min="4" max="5" width="13.125" style="170" customWidth="1"/>
    <col min="6" max="6" width="4.375" style="170" customWidth="1"/>
    <col min="7" max="9" width="9.25390625" style="170" customWidth="1"/>
    <col min="10" max="10" width="7.375" style="170" customWidth="1"/>
    <col min="11" max="16384" width="11.75390625" style="170" customWidth="1"/>
  </cols>
  <sheetData>
    <row r="1" spans="1:9" ht="12.75" customHeight="1">
      <c r="A1" s="1082"/>
      <c r="B1" s="1082"/>
      <c r="C1" s="1082"/>
      <c r="E1" s="174"/>
      <c r="G1" s="171"/>
      <c r="H1" s="172"/>
      <c r="I1" s="172"/>
    </row>
    <row r="2" spans="1:13" ht="18" customHeight="1">
      <c r="A2" s="1082"/>
      <c r="B2" s="1082"/>
      <c r="C2" s="1082"/>
      <c r="D2" s="234"/>
      <c r="E2" s="176"/>
      <c r="G2" s="171"/>
      <c r="H2" s="172"/>
      <c r="I2" s="172"/>
      <c r="L2" s="177"/>
      <c r="M2" s="177"/>
    </row>
    <row r="3" spans="1:9" ht="27.75" customHeight="1">
      <c r="A3" s="1082"/>
      <c r="B3" s="1082"/>
      <c r="C3" s="1082"/>
      <c r="D3" s="235"/>
      <c r="E3" s="180"/>
      <c r="F3" s="181"/>
      <c r="G3" s="182"/>
      <c r="H3" s="182"/>
      <c r="I3" s="182"/>
    </row>
    <row r="4" spans="1:12" s="1" customFormat="1" ht="3" customHeight="1">
      <c r="A4" s="1097"/>
      <c r="B4" s="1097"/>
      <c r="C4" s="1097"/>
      <c r="D4" s="1097"/>
      <c r="E4" s="1097"/>
      <c r="F4" s="1097"/>
      <c r="G4" s="1097"/>
      <c r="H4" s="1097"/>
      <c r="I4" s="1097"/>
      <c r="J4" s="1097"/>
      <c r="K4" s="7"/>
      <c r="L4" s="7"/>
    </row>
    <row r="5" spans="1:13" ht="12.75" customHeight="1">
      <c r="A5" s="169"/>
      <c r="B5" s="2" t="s">
        <v>703</v>
      </c>
      <c r="G5" s="171"/>
      <c r="H5" s="172"/>
      <c r="I5" s="183"/>
      <c r="L5" s="177"/>
      <c r="M5" s="177"/>
    </row>
    <row r="6" spans="1:13" ht="12.75" customHeight="1">
      <c r="A6" s="169"/>
      <c r="B6" s="2" t="s">
        <v>704</v>
      </c>
      <c r="F6" s="2"/>
      <c r="G6" s="171"/>
      <c r="H6" s="15"/>
      <c r="I6" s="15"/>
      <c r="L6" s="177"/>
      <c r="M6" s="177"/>
    </row>
    <row r="7" spans="1:13" ht="12.75" customHeight="1">
      <c r="A7" s="169"/>
      <c r="B7" s="2" t="s">
        <v>705</v>
      </c>
      <c r="F7" s="1"/>
      <c r="G7" s="171"/>
      <c r="H7" s="344"/>
      <c r="I7" s="344"/>
      <c r="L7" s="177"/>
      <c r="M7" s="177"/>
    </row>
    <row r="8" spans="1:9" ht="12.75" customHeight="1">
      <c r="A8" s="169"/>
      <c r="B8" s="2" t="s">
        <v>706</v>
      </c>
      <c r="F8" s="1"/>
      <c r="G8" s="171"/>
      <c r="H8" s="344"/>
      <c r="I8" s="344"/>
    </row>
    <row r="9" spans="1:9" ht="12.75" customHeight="1">
      <c r="A9" s="169"/>
      <c r="B9" s="345" t="s">
        <v>707</v>
      </c>
      <c r="F9" s="1"/>
      <c r="G9" s="171"/>
      <c r="H9" s="344"/>
      <c r="I9" s="344"/>
    </row>
    <row r="10" spans="1:9" ht="12.75" customHeight="1">
      <c r="A10" s="169"/>
      <c r="B10" s="2" t="s">
        <v>708</v>
      </c>
      <c r="F10" s="1"/>
      <c r="G10" s="171"/>
      <c r="H10" s="344"/>
      <c r="I10" s="344"/>
    </row>
    <row r="11" spans="1:9" ht="6" customHeight="1">
      <c r="A11" s="169"/>
      <c r="F11" s="183"/>
      <c r="G11" s="183"/>
      <c r="H11" s="183"/>
      <c r="I11" s="183"/>
    </row>
    <row r="12" spans="1:10" ht="34.5" customHeight="1">
      <c r="A12" s="346" t="s">
        <v>709</v>
      </c>
      <c r="B12" s="347" t="s">
        <v>2683</v>
      </c>
      <c r="C12" s="347" t="s">
        <v>2684</v>
      </c>
      <c r="D12" s="1083" t="s">
        <v>710</v>
      </c>
      <c r="E12" s="1083"/>
      <c r="F12" s="347" t="s">
        <v>711</v>
      </c>
      <c r="G12" s="348" t="s">
        <v>1451</v>
      </c>
      <c r="H12" s="348" t="s">
        <v>1452</v>
      </c>
      <c r="I12" s="348" t="s">
        <v>1453</v>
      </c>
      <c r="J12" s="347" t="s">
        <v>1454</v>
      </c>
    </row>
    <row r="13" spans="1:10" ht="15" customHeight="1">
      <c r="A13" s="1109" t="s">
        <v>712</v>
      </c>
      <c r="B13" s="1109"/>
      <c r="C13" s="1109"/>
      <c r="D13" s="1109"/>
      <c r="E13" s="1109"/>
      <c r="F13" s="1109"/>
      <c r="G13" s="1109"/>
      <c r="H13" s="1109"/>
      <c r="I13" s="1109"/>
      <c r="J13" s="1109"/>
    </row>
    <row r="14" spans="1:10" ht="12.75" customHeight="1">
      <c r="A14" s="349">
        <v>1</v>
      </c>
      <c r="B14" s="350" t="s">
        <v>713</v>
      </c>
      <c r="C14" s="351" t="s">
        <v>714</v>
      </c>
      <c r="D14" s="1084" t="s">
        <v>715</v>
      </c>
      <c r="E14" s="1084"/>
      <c r="F14" s="351">
        <v>25</v>
      </c>
      <c r="G14" s="237">
        <v>2900</v>
      </c>
      <c r="H14" s="237">
        <v>2600</v>
      </c>
      <c r="I14" s="237">
        <v>2500</v>
      </c>
      <c r="J14" s="352" t="s">
        <v>1473</v>
      </c>
    </row>
    <row r="15" spans="1:10" ht="12.75" customHeight="1">
      <c r="A15" s="353">
        <v>2</v>
      </c>
      <c r="B15" s="354" t="s">
        <v>716</v>
      </c>
      <c r="C15" s="355" t="s">
        <v>717</v>
      </c>
      <c r="D15" s="1081" t="s">
        <v>715</v>
      </c>
      <c r="E15" s="1081"/>
      <c r="F15" s="355">
        <v>34</v>
      </c>
      <c r="G15" s="356">
        <v>3600</v>
      </c>
      <c r="H15" s="356">
        <v>3450</v>
      </c>
      <c r="I15" s="356">
        <v>3300</v>
      </c>
      <c r="J15" s="357" t="s">
        <v>1473</v>
      </c>
    </row>
    <row r="16" spans="1:10" ht="12.75" customHeight="1">
      <c r="A16" s="353">
        <v>3</v>
      </c>
      <c r="B16" s="354" t="s">
        <v>718</v>
      </c>
      <c r="C16" s="355" t="s">
        <v>717</v>
      </c>
      <c r="D16" s="1081" t="s">
        <v>719</v>
      </c>
      <c r="E16" s="1081"/>
      <c r="F16" s="355">
        <v>34</v>
      </c>
      <c r="G16" s="356">
        <v>4500</v>
      </c>
      <c r="H16" s="356">
        <v>4300</v>
      </c>
      <c r="I16" s="356">
        <v>4100</v>
      </c>
      <c r="J16" s="357" t="s">
        <v>1473</v>
      </c>
    </row>
    <row r="17" spans="1:10" ht="12.75" customHeight="1">
      <c r="A17" s="353">
        <v>4</v>
      </c>
      <c r="B17" s="358" t="s">
        <v>720</v>
      </c>
      <c r="C17" s="355" t="s">
        <v>721</v>
      </c>
      <c r="D17" s="1081" t="s">
        <v>722</v>
      </c>
      <c r="E17" s="1081"/>
      <c r="F17" s="355">
        <v>40</v>
      </c>
      <c r="G17" s="356">
        <v>3500</v>
      </c>
      <c r="H17" s="356">
        <v>3300</v>
      </c>
      <c r="I17" s="356">
        <v>3200</v>
      </c>
      <c r="J17" s="357" t="s">
        <v>1473</v>
      </c>
    </row>
    <row r="18" spans="1:10" ht="12.75" customHeight="1">
      <c r="A18" s="353">
        <v>5</v>
      </c>
      <c r="B18" s="358" t="s">
        <v>723</v>
      </c>
      <c r="C18" s="355" t="s">
        <v>721</v>
      </c>
      <c r="D18" s="1081" t="s">
        <v>724</v>
      </c>
      <c r="E18" s="1081"/>
      <c r="F18" s="355">
        <v>42</v>
      </c>
      <c r="G18" s="356">
        <v>4100</v>
      </c>
      <c r="H18" s="356">
        <v>3850</v>
      </c>
      <c r="I18" s="356">
        <v>3750</v>
      </c>
      <c r="J18" s="357" t="s">
        <v>1473</v>
      </c>
    </row>
    <row r="19" spans="1:10" ht="12.75" customHeight="1">
      <c r="A19" s="353">
        <v>6</v>
      </c>
      <c r="B19" s="354" t="s">
        <v>725</v>
      </c>
      <c r="C19" s="355" t="s">
        <v>721</v>
      </c>
      <c r="D19" s="1081" t="s">
        <v>724</v>
      </c>
      <c r="E19" s="1081"/>
      <c r="F19" s="355">
        <v>42</v>
      </c>
      <c r="G19" s="356">
        <v>4800</v>
      </c>
      <c r="H19" s="356">
        <v>4500</v>
      </c>
      <c r="I19" s="356">
        <v>4300</v>
      </c>
      <c r="J19" s="357" t="s">
        <v>1473</v>
      </c>
    </row>
    <row r="20" spans="1:10" ht="12.75" customHeight="1">
      <c r="A20" s="353">
        <v>7</v>
      </c>
      <c r="B20" s="354" t="s">
        <v>726</v>
      </c>
      <c r="C20" s="355" t="s">
        <v>727</v>
      </c>
      <c r="D20" s="1081" t="s">
        <v>728</v>
      </c>
      <c r="E20" s="1081"/>
      <c r="F20" s="355">
        <v>57</v>
      </c>
      <c r="G20" s="356">
        <v>5400</v>
      </c>
      <c r="H20" s="356">
        <v>5100</v>
      </c>
      <c r="I20" s="356">
        <v>4800</v>
      </c>
      <c r="J20" s="357" t="s">
        <v>1473</v>
      </c>
    </row>
    <row r="21" spans="1:10" ht="14.25" customHeight="1">
      <c r="A21" s="353">
        <v>8</v>
      </c>
      <c r="B21" s="354" t="s">
        <v>729</v>
      </c>
      <c r="C21" s="355" t="s">
        <v>727</v>
      </c>
      <c r="D21" s="1081" t="s">
        <v>730</v>
      </c>
      <c r="E21" s="1081"/>
      <c r="F21" s="355">
        <v>57</v>
      </c>
      <c r="G21" s="356">
        <v>6000</v>
      </c>
      <c r="H21" s="356">
        <v>5700</v>
      </c>
      <c r="I21" s="356">
        <v>5300</v>
      </c>
      <c r="J21" s="357" t="s">
        <v>1473</v>
      </c>
    </row>
    <row r="22" spans="1:10" ht="14.25" customHeight="1">
      <c r="A22" s="353">
        <v>9</v>
      </c>
      <c r="B22" s="354" t="s">
        <v>731</v>
      </c>
      <c r="C22" s="355" t="s">
        <v>727</v>
      </c>
      <c r="D22" s="1081" t="s">
        <v>732</v>
      </c>
      <c r="E22" s="1081"/>
      <c r="F22" s="355">
        <v>55</v>
      </c>
      <c r="G22" s="356">
        <v>6200</v>
      </c>
      <c r="H22" s="356">
        <v>6000</v>
      </c>
      <c r="I22" s="356">
        <v>5700</v>
      </c>
      <c r="J22" s="357" t="s">
        <v>1473</v>
      </c>
    </row>
    <row r="23" spans="1:10" ht="14.25" customHeight="1">
      <c r="A23" s="353">
        <v>10</v>
      </c>
      <c r="B23" s="354" t="s">
        <v>733</v>
      </c>
      <c r="C23" s="355" t="s">
        <v>727</v>
      </c>
      <c r="D23" s="1081" t="s">
        <v>734</v>
      </c>
      <c r="E23" s="1081"/>
      <c r="F23" s="355">
        <v>57</v>
      </c>
      <c r="G23" s="356">
        <v>6700</v>
      </c>
      <c r="H23" s="356">
        <v>6500</v>
      </c>
      <c r="I23" s="356">
        <v>6200</v>
      </c>
      <c r="J23" s="357" t="s">
        <v>1473</v>
      </c>
    </row>
    <row r="24" spans="1:10" ht="12.75" customHeight="1">
      <c r="A24" s="353">
        <v>11</v>
      </c>
      <c r="B24" s="354" t="s">
        <v>735</v>
      </c>
      <c r="C24" s="355" t="s">
        <v>736</v>
      </c>
      <c r="D24" s="1081" t="s">
        <v>737</v>
      </c>
      <c r="E24" s="1081"/>
      <c r="F24" s="355">
        <v>50</v>
      </c>
      <c r="G24" s="356">
        <v>5800</v>
      </c>
      <c r="H24" s="356">
        <v>5500</v>
      </c>
      <c r="I24" s="356">
        <v>5300</v>
      </c>
      <c r="J24" s="357" t="s">
        <v>1473</v>
      </c>
    </row>
    <row r="25" spans="1:10" ht="12.75" customHeight="1">
      <c r="A25" s="353">
        <v>12</v>
      </c>
      <c r="B25" s="354" t="s">
        <v>738</v>
      </c>
      <c r="C25" s="355" t="s">
        <v>736</v>
      </c>
      <c r="D25" s="1081" t="s">
        <v>739</v>
      </c>
      <c r="E25" s="1081"/>
      <c r="F25" s="355">
        <v>50</v>
      </c>
      <c r="G25" s="356">
        <v>7100</v>
      </c>
      <c r="H25" s="356">
        <v>6700</v>
      </c>
      <c r="I25" s="356">
        <v>6500</v>
      </c>
      <c r="J25" s="357" t="s">
        <v>1473</v>
      </c>
    </row>
    <row r="26" spans="1:10" ht="12.75" customHeight="1">
      <c r="A26" s="353">
        <v>13</v>
      </c>
      <c r="B26" s="354" t="s">
        <v>740</v>
      </c>
      <c r="C26" s="355" t="s">
        <v>741</v>
      </c>
      <c r="D26" s="1081" t="s">
        <v>742</v>
      </c>
      <c r="E26" s="1081"/>
      <c r="F26" s="355">
        <v>40</v>
      </c>
      <c r="G26" s="356">
        <v>5000</v>
      </c>
      <c r="H26" s="356">
        <v>4700</v>
      </c>
      <c r="I26" s="356">
        <v>4600</v>
      </c>
      <c r="J26" s="357" t="s">
        <v>1473</v>
      </c>
    </row>
    <row r="27" spans="1:10" ht="12.75" customHeight="1">
      <c r="A27" s="353">
        <v>14</v>
      </c>
      <c r="B27" s="354" t="s">
        <v>743</v>
      </c>
      <c r="C27" s="355" t="s">
        <v>744</v>
      </c>
      <c r="D27" s="1081" t="s">
        <v>745</v>
      </c>
      <c r="E27" s="1081"/>
      <c r="F27" s="355">
        <v>100</v>
      </c>
      <c r="G27" s="356">
        <v>11000</v>
      </c>
      <c r="H27" s="356">
        <v>10500</v>
      </c>
      <c r="I27" s="356">
        <v>10000</v>
      </c>
      <c r="J27" s="357" t="s">
        <v>1473</v>
      </c>
    </row>
    <row r="28" spans="1:10" ht="12.75" customHeight="1">
      <c r="A28" s="353">
        <v>15</v>
      </c>
      <c r="B28" s="354" t="s">
        <v>746</v>
      </c>
      <c r="C28" s="355"/>
      <c r="D28" s="1081"/>
      <c r="E28" s="1081"/>
      <c r="F28" s="355"/>
      <c r="G28" s="356">
        <v>2000</v>
      </c>
      <c r="H28" s="356">
        <v>1900</v>
      </c>
      <c r="I28" s="356">
        <v>1800</v>
      </c>
      <c r="J28" s="357" t="s">
        <v>1473</v>
      </c>
    </row>
    <row r="29" spans="1:10" ht="12.75" customHeight="1">
      <c r="A29" s="353">
        <v>16</v>
      </c>
      <c r="B29" s="359" t="s">
        <v>747</v>
      </c>
      <c r="C29" s="360"/>
      <c r="D29" s="1068"/>
      <c r="E29" s="1068"/>
      <c r="F29" s="360"/>
      <c r="G29" s="361">
        <v>2300</v>
      </c>
      <c r="H29" s="361">
        <v>2200</v>
      </c>
      <c r="I29" s="361">
        <v>2100</v>
      </c>
      <c r="J29" s="362" t="s">
        <v>1473</v>
      </c>
    </row>
    <row r="30" spans="1:10" ht="12.75" customHeight="1">
      <c r="A30" s="353">
        <v>17</v>
      </c>
      <c r="B30" s="363" t="s">
        <v>748</v>
      </c>
      <c r="C30" s="364" t="s">
        <v>749</v>
      </c>
      <c r="D30" s="1069" t="s">
        <v>750</v>
      </c>
      <c r="E30" s="1069"/>
      <c r="F30" s="365">
        <v>29</v>
      </c>
      <c r="G30" s="366">
        <v>7450</v>
      </c>
      <c r="H30" s="367">
        <f aca="true" t="shared" si="0" ref="H30:H37">ROUNDUP(G30*(1-0.12),-1)</f>
        <v>6560</v>
      </c>
      <c r="I30" s="368">
        <f aca="true" t="shared" si="1" ref="I30:I37">ROUNDUP(G30*(1-0.2),-1)</f>
        <v>5960</v>
      </c>
      <c r="J30" s="369" t="s">
        <v>1473</v>
      </c>
    </row>
    <row r="31" spans="1:10" ht="12.75" customHeight="1">
      <c r="A31" s="353">
        <v>18</v>
      </c>
      <c r="B31" s="370" t="s">
        <v>751</v>
      </c>
      <c r="C31" s="371" t="s">
        <v>752</v>
      </c>
      <c r="D31" s="1081" t="s">
        <v>753</v>
      </c>
      <c r="E31" s="1081"/>
      <c r="F31" s="355">
        <v>54</v>
      </c>
      <c r="G31" s="372">
        <v>10790</v>
      </c>
      <c r="H31" s="367">
        <f t="shared" si="0"/>
        <v>9500</v>
      </c>
      <c r="I31" s="368">
        <f t="shared" si="1"/>
        <v>8640</v>
      </c>
      <c r="J31" s="369" t="s">
        <v>1473</v>
      </c>
    </row>
    <row r="32" spans="1:10" ht="12.75" customHeight="1">
      <c r="A32" s="353">
        <v>19</v>
      </c>
      <c r="B32" s="370" t="s">
        <v>754</v>
      </c>
      <c r="C32" s="371" t="s">
        <v>749</v>
      </c>
      <c r="D32" s="1081" t="s">
        <v>755</v>
      </c>
      <c r="E32" s="1081"/>
      <c r="F32" s="355">
        <v>27</v>
      </c>
      <c r="G32" s="372">
        <v>4520</v>
      </c>
      <c r="H32" s="367">
        <f t="shared" si="0"/>
        <v>3980</v>
      </c>
      <c r="I32" s="368">
        <f t="shared" si="1"/>
        <v>3620</v>
      </c>
      <c r="J32" s="369" t="s">
        <v>1473</v>
      </c>
    </row>
    <row r="33" spans="1:10" ht="12.75" customHeight="1">
      <c r="A33" s="353">
        <v>20</v>
      </c>
      <c r="B33" s="370" t="s">
        <v>756</v>
      </c>
      <c r="C33" s="371" t="s">
        <v>757</v>
      </c>
      <c r="D33" s="1081" t="s">
        <v>722</v>
      </c>
      <c r="E33" s="1081"/>
      <c r="F33" s="355">
        <v>52</v>
      </c>
      <c r="G33" s="372">
        <v>6470</v>
      </c>
      <c r="H33" s="367">
        <f t="shared" si="0"/>
        <v>5700</v>
      </c>
      <c r="I33" s="368">
        <f t="shared" si="1"/>
        <v>5180</v>
      </c>
      <c r="J33" s="369" t="s">
        <v>1473</v>
      </c>
    </row>
    <row r="34" spans="1:10" ht="12.75" customHeight="1">
      <c r="A34" s="353">
        <v>21</v>
      </c>
      <c r="B34" s="370" t="s">
        <v>758</v>
      </c>
      <c r="C34" s="371" t="s">
        <v>759</v>
      </c>
      <c r="D34" s="1081" t="s">
        <v>722</v>
      </c>
      <c r="E34" s="1081"/>
      <c r="F34" s="355">
        <v>56</v>
      </c>
      <c r="G34" s="372">
        <v>9240</v>
      </c>
      <c r="H34" s="367">
        <f t="shared" si="0"/>
        <v>8140</v>
      </c>
      <c r="I34" s="368">
        <f t="shared" si="1"/>
        <v>7400</v>
      </c>
      <c r="J34" s="369" t="s">
        <v>1473</v>
      </c>
    </row>
    <row r="35" spans="1:10" ht="12.75" customHeight="1">
      <c r="A35" s="353">
        <v>22</v>
      </c>
      <c r="B35" s="370" t="s">
        <v>760</v>
      </c>
      <c r="C35" s="371" t="s">
        <v>761</v>
      </c>
      <c r="D35" s="1081" t="s">
        <v>762</v>
      </c>
      <c r="E35" s="1081"/>
      <c r="F35" s="355">
        <v>36</v>
      </c>
      <c r="G35" s="372">
        <v>4850</v>
      </c>
      <c r="H35" s="367">
        <f t="shared" si="0"/>
        <v>4270</v>
      </c>
      <c r="I35" s="368">
        <f t="shared" si="1"/>
        <v>3880</v>
      </c>
      <c r="J35" s="369" t="s">
        <v>1473</v>
      </c>
    </row>
    <row r="36" spans="1:10" ht="12.75" customHeight="1">
      <c r="A36" s="353">
        <v>23</v>
      </c>
      <c r="B36" s="370" t="s">
        <v>763</v>
      </c>
      <c r="C36" s="371" t="s">
        <v>764</v>
      </c>
      <c r="D36" s="1081" t="s">
        <v>765</v>
      </c>
      <c r="E36" s="1081"/>
      <c r="F36" s="355">
        <v>36</v>
      </c>
      <c r="G36" s="372">
        <v>6470</v>
      </c>
      <c r="H36" s="367">
        <f t="shared" si="0"/>
        <v>5700</v>
      </c>
      <c r="I36" s="368">
        <f t="shared" si="1"/>
        <v>5180</v>
      </c>
      <c r="J36" s="369" t="s">
        <v>1473</v>
      </c>
    </row>
    <row r="37" spans="1:10" ht="12.75" customHeight="1">
      <c r="A37" s="353">
        <v>24</v>
      </c>
      <c r="B37" s="370" t="s">
        <v>766</v>
      </c>
      <c r="C37" s="371" t="s">
        <v>767</v>
      </c>
      <c r="D37" s="1081" t="s">
        <v>768</v>
      </c>
      <c r="E37" s="1081"/>
      <c r="F37" s="355">
        <v>98</v>
      </c>
      <c r="G37" s="372">
        <v>5930</v>
      </c>
      <c r="H37" s="373">
        <f t="shared" si="0"/>
        <v>5220</v>
      </c>
      <c r="I37" s="368">
        <f t="shared" si="1"/>
        <v>4750</v>
      </c>
      <c r="J37" s="369" t="s">
        <v>1473</v>
      </c>
    </row>
    <row r="38" spans="1:10" ht="12.75" customHeight="1">
      <c r="A38" s="353">
        <v>26</v>
      </c>
      <c r="B38" s="350" t="s">
        <v>769</v>
      </c>
      <c r="C38" s="351" t="s">
        <v>770</v>
      </c>
      <c r="D38" s="1084" t="s">
        <v>771</v>
      </c>
      <c r="E38" s="1084"/>
      <c r="F38" s="351">
        <v>62</v>
      </c>
      <c r="G38" s="237">
        <v>6242</v>
      </c>
      <c r="H38" s="374">
        <f aca="true" t="shared" si="2" ref="H38:H47">ROUNDUP(G38*(100-7)/100,0)</f>
        <v>5806</v>
      </c>
      <c r="I38" s="374">
        <f aca="true" t="shared" si="3" ref="I38:I47">ROUNDUP(G38*(100-15)/100,0)</f>
        <v>5306</v>
      </c>
      <c r="J38" s="352" t="s">
        <v>1473</v>
      </c>
    </row>
    <row r="39" spans="1:10" ht="12.75" customHeight="1">
      <c r="A39" s="353">
        <v>27</v>
      </c>
      <c r="B39" s="354" t="s">
        <v>772</v>
      </c>
      <c r="C39" s="355" t="s">
        <v>773</v>
      </c>
      <c r="D39" s="1081" t="s">
        <v>771</v>
      </c>
      <c r="E39" s="1081"/>
      <c r="F39" s="355">
        <v>60</v>
      </c>
      <c r="G39" s="356">
        <v>5812</v>
      </c>
      <c r="H39" s="375">
        <f t="shared" si="2"/>
        <v>5406</v>
      </c>
      <c r="I39" s="375">
        <f t="shared" si="3"/>
        <v>4941</v>
      </c>
      <c r="J39" s="357" t="s">
        <v>1473</v>
      </c>
    </row>
    <row r="40" spans="1:10" ht="12.75" customHeight="1">
      <c r="A40" s="353">
        <v>28</v>
      </c>
      <c r="B40" s="354" t="s">
        <v>774</v>
      </c>
      <c r="C40" s="355" t="s">
        <v>775</v>
      </c>
      <c r="D40" s="1081" t="s">
        <v>776</v>
      </c>
      <c r="E40" s="1081"/>
      <c r="F40" s="355">
        <v>80</v>
      </c>
      <c r="G40" s="356">
        <v>8168</v>
      </c>
      <c r="H40" s="375">
        <f t="shared" si="2"/>
        <v>7597</v>
      </c>
      <c r="I40" s="375">
        <f t="shared" si="3"/>
        <v>6943</v>
      </c>
      <c r="J40" s="357" t="s">
        <v>1473</v>
      </c>
    </row>
    <row r="41" spans="1:10" ht="12.75" customHeight="1">
      <c r="A41" s="353">
        <v>29</v>
      </c>
      <c r="B41" s="354" t="s">
        <v>777</v>
      </c>
      <c r="C41" s="355" t="s">
        <v>778</v>
      </c>
      <c r="D41" s="1081" t="s">
        <v>779</v>
      </c>
      <c r="E41" s="1081"/>
      <c r="F41" s="355">
        <v>33</v>
      </c>
      <c r="G41" s="356">
        <v>4220</v>
      </c>
      <c r="H41" s="375">
        <f t="shared" si="2"/>
        <v>3925</v>
      </c>
      <c r="I41" s="375">
        <f t="shared" si="3"/>
        <v>3587</v>
      </c>
      <c r="J41" s="357" t="s">
        <v>1473</v>
      </c>
    </row>
    <row r="42" spans="1:10" ht="12.75" customHeight="1">
      <c r="A42" s="353">
        <v>30</v>
      </c>
      <c r="B42" s="354" t="s">
        <v>780</v>
      </c>
      <c r="C42" s="355" t="s">
        <v>781</v>
      </c>
      <c r="D42" s="1081" t="s">
        <v>782</v>
      </c>
      <c r="E42" s="1081"/>
      <c r="F42" s="355">
        <v>31</v>
      </c>
      <c r="G42" s="356">
        <v>3680</v>
      </c>
      <c r="H42" s="375">
        <f t="shared" si="2"/>
        <v>3423</v>
      </c>
      <c r="I42" s="375">
        <f t="shared" si="3"/>
        <v>3128</v>
      </c>
      <c r="J42" s="357" t="s">
        <v>1473</v>
      </c>
    </row>
    <row r="43" spans="1:10" ht="12.75">
      <c r="A43" s="353">
        <v>31</v>
      </c>
      <c r="B43" s="354" t="s">
        <v>783</v>
      </c>
      <c r="C43" s="355"/>
      <c r="D43" s="1081"/>
      <c r="E43" s="1081"/>
      <c r="F43" s="355">
        <v>3</v>
      </c>
      <c r="G43" s="356">
        <v>267</v>
      </c>
      <c r="H43" s="375">
        <f t="shared" si="2"/>
        <v>249</v>
      </c>
      <c r="I43" s="375">
        <f t="shared" si="3"/>
        <v>227</v>
      </c>
      <c r="J43" s="357" t="s">
        <v>1473</v>
      </c>
    </row>
    <row r="44" spans="1:10" ht="25.5">
      <c r="A44" s="353">
        <v>32</v>
      </c>
      <c r="B44" s="354" t="s">
        <v>784</v>
      </c>
      <c r="C44" s="355"/>
      <c r="D44" s="1081"/>
      <c r="E44" s="1081"/>
      <c r="F44" s="355">
        <v>3</v>
      </c>
      <c r="G44" s="356">
        <v>227</v>
      </c>
      <c r="H44" s="375">
        <f t="shared" si="2"/>
        <v>212</v>
      </c>
      <c r="I44" s="375">
        <f t="shared" si="3"/>
        <v>193</v>
      </c>
      <c r="J44" s="357" t="s">
        <v>1473</v>
      </c>
    </row>
    <row r="45" spans="1:10" ht="12.75" customHeight="1">
      <c r="A45" s="353">
        <v>33</v>
      </c>
      <c r="B45" s="354" t="s">
        <v>785</v>
      </c>
      <c r="C45" s="355" t="s">
        <v>786</v>
      </c>
      <c r="D45" s="1081" t="s">
        <v>787</v>
      </c>
      <c r="E45" s="1081"/>
      <c r="F45" s="355">
        <v>35</v>
      </c>
      <c r="G45" s="356">
        <v>4490</v>
      </c>
      <c r="H45" s="375">
        <f t="shared" si="2"/>
        <v>4176</v>
      </c>
      <c r="I45" s="375">
        <f t="shared" si="3"/>
        <v>3817</v>
      </c>
      <c r="J45" s="357" t="s">
        <v>1473</v>
      </c>
    </row>
    <row r="46" spans="1:10" ht="12.75" customHeight="1">
      <c r="A46" s="353">
        <v>34</v>
      </c>
      <c r="B46" s="354" t="s">
        <v>788</v>
      </c>
      <c r="C46" s="355" t="s">
        <v>789</v>
      </c>
      <c r="D46" s="1081" t="s">
        <v>790</v>
      </c>
      <c r="E46" s="1081"/>
      <c r="F46" s="355">
        <v>25</v>
      </c>
      <c r="G46" s="356">
        <v>3531</v>
      </c>
      <c r="H46" s="375">
        <f t="shared" si="2"/>
        <v>3284</v>
      </c>
      <c r="I46" s="375">
        <f t="shared" si="3"/>
        <v>3002</v>
      </c>
      <c r="J46" s="357" t="s">
        <v>1473</v>
      </c>
    </row>
    <row r="47" spans="1:10" ht="12.75" customHeight="1">
      <c r="A47" s="353">
        <v>35</v>
      </c>
      <c r="B47" s="354" t="s">
        <v>791</v>
      </c>
      <c r="C47" s="355" t="s">
        <v>792</v>
      </c>
      <c r="D47" s="1081" t="s">
        <v>793</v>
      </c>
      <c r="E47" s="1081"/>
      <c r="F47" s="355">
        <v>15</v>
      </c>
      <c r="G47" s="356">
        <v>2187</v>
      </c>
      <c r="H47" s="375">
        <f t="shared" si="2"/>
        <v>2034</v>
      </c>
      <c r="I47" s="375">
        <f t="shared" si="3"/>
        <v>1859</v>
      </c>
      <c r="J47" s="357" t="s">
        <v>1473</v>
      </c>
    </row>
    <row r="48" spans="1:10" ht="12.75" customHeight="1">
      <c r="A48" s="353">
        <v>36</v>
      </c>
      <c r="B48" s="359" t="s">
        <v>794</v>
      </c>
      <c r="C48" s="360" t="s">
        <v>795</v>
      </c>
      <c r="D48" s="1068" t="s">
        <v>796</v>
      </c>
      <c r="E48" s="1068"/>
      <c r="F48" s="360">
        <v>60</v>
      </c>
      <c r="G48" s="361">
        <v>6182</v>
      </c>
      <c r="H48" s="376">
        <f>ROUNDUP(G48*(100-6)/100,0)</f>
        <v>5812</v>
      </c>
      <c r="I48" s="376">
        <f>ROUNDUP(G48*(100-13)/100,0)</f>
        <v>5379</v>
      </c>
      <c r="J48" s="362" t="s">
        <v>1473</v>
      </c>
    </row>
    <row r="49" spans="1:10" ht="12.75" customHeight="1">
      <c r="A49" s="353">
        <v>37</v>
      </c>
      <c r="B49" s="350" t="s">
        <v>797</v>
      </c>
      <c r="C49" s="351" t="s">
        <v>798</v>
      </c>
      <c r="D49" s="1084" t="s">
        <v>799</v>
      </c>
      <c r="E49" s="1084"/>
      <c r="F49" s="351">
        <v>95</v>
      </c>
      <c r="G49" s="377">
        <v>11225</v>
      </c>
      <c r="H49" s="374">
        <f>G49</f>
        <v>11225</v>
      </c>
      <c r="I49" s="374">
        <f>ROUND(G49*(100-5)/100,-1)</f>
        <v>10660</v>
      </c>
      <c r="J49" s="352" t="s">
        <v>1473</v>
      </c>
    </row>
    <row r="50" spans="1:10" ht="12.75" customHeight="1">
      <c r="A50" s="353">
        <v>38</v>
      </c>
      <c r="B50" s="354" t="s">
        <v>800</v>
      </c>
      <c r="C50" s="355" t="s">
        <v>801</v>
      </c>
      <c r="D50" s="1081" t="s">
        <v>802</v>
      </c>
      <c r="E50" s="1081"/>
      <c r="F50" s="355">
        <v>105</v>
      </c>
      <c r="G50" s="378">
        <v>11750</v>
      </c>
      <c r="H50" s="375">
        <f>G50</f>
        <v>11750</v>
      </c>
      <c r="I50" s="375">
        <f>ROUND(G50*(100-5)/100,-1)</f>
        <v>11160</v>
      </c>
      <c r="J50" s="357" t="s">
        <v>1473</v>
      </c>
    </row>
    <row r="51" spans="1:10" ht="12.75" customHeight="1">
      <c r="A51" s="353">
        <v>39</v>
      </c>
      <c r="B51" s="354" t="s">
        <v>803</v>
      </c>
      <c r="C51" s="355" t="s">
        <v>804</v>
      </c>
      <c r="D51" s="1081" t="s">
        <v>805</v>
      </c>
      <c r="E51" s="1081"/>
      <c r="F51" s="355">
        <v>25</v>
      </c>
      <c r="G51" s="378">
        <v>7529</v>
      </c>
      <c r="H51" s="375">
        <f>G51</f>
        <v>7529</v>
      </c>
      <c r="I51" s="375">
        <f>ROUND(G51*(100-5)/100,-1)</f>
        <v>7150</v>
      </c>
      <c r="J51" s="357" t="s">
        <v>1473</v>
      </c>
    </row>
    <row r="52" spans="1:10" ht="12.75" customHeight="1">
      <c r="A52" s="353">
        <v>40</v>
      </c>
      <c r="B52" s="354" t="s">
        <v>806</v>
      </c>
      <c r="C52" s="355" t="s">
        <v>807</v>
      </c>
      <c r="D52" s="1081" t="s">
        <v>805</v>
      </c>
      <c r="E52" s="1081"/>
      <c r="F52" s="355">
        <v>35</v>
      </c>
      <c r="G52" s="378">
        <v>8841</v>
      </c>
      <c r="H52" s="375">
        <f>G52</f>
        <v>8841</v>
      </c>
      <c r="I52" s="375">
        <f>ROUND(G52*(100-5)/100,-1)</f>
        <v>8400</v>
      </c>
      <c r="J52" s="357" t="s">
        <v>1473</v>
      </c>
    </row>
    <row r="53" spans="1:10" ht="12.75" customHeight="1">
      <c r="A53" s="353">
        <v>41</v>
      </c>
      <c r="B53" s="359" t="s">
        <v>808</v>
      </c>
      <c r="C53" s="360" t="s">
        <v>809</v>
      </c>
      <c r="D53" s="1068" t="s">
        <v>805</v>
      </c>
      <c r="E53" s="1068"/>
      <c r="F53" s="360">
        <v>55</v>
      </c>
      <c r="G53" s="379">
        <v>10196</v>
      </c>
      <c r="H53" s="376">
        <f>G53</f>
        <v>10196</v>
      </c>
      <c r="I53" s="376">
        <f>ROUND(G53*(100-5)/100,-1)</f>
        <v>9690</v>
      </c>
      <c r="J53" s="362" t="s">
        <v>1473</v>
      </c>
    </row>
    <row r="54" spans="1:10" ht="15" customHeight="1">
      <c r="A54" s="1109" t="s">
        <v>810</v>
      </c>
      <c r="B54" s="1109"/>
      <c r="C54" s="1109"/>
      <c r="D54" s="1109"/>
      <c r="E54" s="1109"/>
      <c r="F54" s="1109"/>
      <c r="G54" s="1109"/>
      <c r="H54" s="1109"/>
      <c r="I54" s="1109"/>
      <c r="J54" s="1109"/>
    </row>
    <row r="55" spans="1:10" ht="34.5" customHeight="1">
      <c r="A55" s="347" t="s">
        <v>709</v>
      </c>
      <c r="B55" s="347" t="s">
        <v>2683</v>
      </c>
      <c r="C55" s="347" t="s">
        <v>811</v>
      </c>
      <c r="D55" s="1083" t="s">
        <v>710</v>
      </c>
      <c r="E55" s="1083"/>
      <c r="F55" s="347" t="s">
        <v>711</v>
      </c>
      <c r="G55" s="348" t="s">
        <v>1451</v>
      </c>
      <c r="H55" s="348" t="s">
        <v>1452</v>
      </c>
      <c r="I55" s="348" t="s">
        <v>1453</v>
      </c>
      <c r="J55" s="347" t="s">
        <v>1454</v>
      </c>
    </row>
    <row r="56" spans="1:10" ht="12.75" customHeight="1">
      <c r="A56" s="380">
        <v>1</v>
      </c>
      <c r="B56" s="381" t="s">
        <v>812</v>
      </c>
      <c r="C56" s="382" t="s">
        <v>795</v>
      </c>
      <c r="D56" s="1070" t="s">
        <v>813</v>
      </c>
      <c r="E56" s="1070"/>
      <c r="F56" s="383">
        <v>55</v>
      </c>
      <c r="G56" s="384">
        <v>5873</v>
      </c>
      <c r="H56" s="385">
        <f aca="true" t="shared" si="4" ref="H56:H74">ROUNDUP(G56*(100-6)/100,0)</f>
        <v>5521</v>
      </c>
      <c r="I56" s="385">
        <f aca="true" t="shared" si="5" ref="I56:I74">ROUNDUP(G56*(100-13)/100,0)</f>
        <v>5110</v>
      </c>
      <c r="J56" s="352" t="s">
        <v>1473</v>
      </c>
    </row>
    <row r="57" spans="1:10" ht="12.75" customHeight="1">
      <c r="A57" s="386">
        <v>2</v>
      </c>
      <c r="B57" s="387" t="s">
        <v>814</v>
      </c>
      <c r="C57" s="355" t="s">
        <v>815</v>
      </c>
      <c r="D57" s="1071" t="s">
        <v>816</v>
      </c>
      <c r="E57" s="1071"/>
      <c r="F57" s="388">
        <v>36</v>
      </c>
      <c r="G57" s="98">
        <v>3506</v>
      </c>
      <c r="H57" s="389">
        <f t="shared" si="4"/>
        <v>3296</v>
      </c>
      <c r="I57" s="389">
        <f t="shared" si="5"/>
        <v>3051</v>
      </c>
      <c r="J57" s="357" t="s">
        <v>1473</v>
      </c>
    </row>
    <row r="58" spans="1:10" ht="12.75" customHeight="1">
      <c r="A58" s="386">
        <v>3</v>
      </c>
      <c r="B58" s="387" t="s">
        <v>817</v>
      </c>
      <c r="C58" s="355" t="s">
        <v>770</v>
      </c>
      <c r="D58" s="1071" t="s">
        <v>818</v>
      </c>
      <c r="E58" s="1071"/>
      <c r="F58" s="388">
        <v>62</v>
      </c>
      <c r="G58" s="390">
        <v>6995</v>
      </c>
      <c r="H58" s="389">
        <f t="shared" si="4"/>
        <v>6576</v>
      </c>
      <c r="I58" s="389">
        <f t="shared" si="5"/>
        <v>6086</v>
      </c>
      <c r="J58" s="357" t="s">
        <v>1473</v>
      </c>
    </row>
    <row r="59" spans="1:10" ht="12.75" customHeight="1">
      <c r="A59" s="391">
        <v>4</v>
      </c>
      <c r="B59" s="387" t="s">
        <v>819</v>
      </c>
      <c r="C59" s="355" t="s">
        <v>815</v>
      </c>
      <c r="D59" s="1071" t="s">
        <v>820</v>
      </c>
      <c r="E59" s="1071"/>
      <c r="F59" s="388">
        <v>26</v>
      </c>
      <c r="G59" s="98">
        <v>2850</v>
      </c>
      <c r="H59" s="389">
        <f t="shared" si="4"/>
        <v>2679</v>
      </c>
      <c r="I59" s="389">
        <f t="shared" si="5"/>
        <v>2480</v>
      </c>
      <c r="J59" s="357" t="s">
        <v>1473</v>
      </c>
    </row>
    <row r="60" spans="1:10" ht="12.75" customHeight="1">
      <c r="A60" s="386">
        <v>5</v>
      </c>
      <c r="B60" s="387" t="s">
        <v>821</v>
      </c>
      <c r="C60" s="355" t="s">
        <v>822</v>
      </c>
      <c r="D60" s="1071" t="s">
        <v>823</v>
      </c>
      <c r="E60" s="1071"/>
      <c r="F60" s="388">
        <v>30</v>
      </c>
      <c r="G60" s="98">
        <v>3393</v>
      </c>
      <c r="H60" s="389">
        <f t="shared" si="4"/>
        <v>3190</v>
      </c>
      <c r="I60" s="389">
        <f t="shared" si="5"/>
        <v>2952</v>
      </c>
      <c r="J60" s="357" t="s">
        <v>1473</v>
      </c>
    </row>
    <row r="61" spans="1:10" ht="23.25" customHeight="1">
      <c r="A61" s="391">
        <v>6</v>
      </c>
      <c r="B61" s="387" t="s">
        <v>824</v>
      </c>
      <c r="C61" s="355" t="s">
        <v>822</v>
      </c>
      <c r="D61" s="1071" t="s">
        <v>825</v>
      </c>
      <c r="E61" s="1071"/>
      <c r="F61" s="388">
        <v>32</v>
      </c>
      <c r="G61" s="79">
        <v>4227</v>
      </c>
      <c r="H61" s="389">
        <f t="shared" si="4"/>
        <v>3974</v>
      </c>
      <c r="I61" s="389">
        <f t="shared" si="5"/>
        <v>3678</v>
      </c>
      <c r="J61" s="357" t="s">
        <v>1473</v>
      </c>
    </row>
    <row r="62" spans="1:10" ht="12.75" customHeight="1">
      <c r="A62" s="386">
        <v>7</v>
      </c>
      <c r="B62" s="387" t="s">
        <v>826</v>
      </c>
      <c r="C62" s="355" t="s">
        <v>815</v>
      </c>
      <c r="D62" s="1071" t="s">
        <v>827</v>
      </c>
      <c r="E62" s="1071"/>
      <c r="F62" s="388">
        <v>37</v>
      </c>
      <c r="G62" s="79">
        <v>3271</v>
      </c>
      <c r="H62" s="389">
        <f t="shared" si="4"/>
        <v>3075</v>
      </c>
      <c r="I62" s="389">
        <f t="shared" si="5"/>
        <v>2846</v>
      </c>
      <c r="J62" s="357" t="s">
        <v>1473</v>
      </c>
    </row>
    <row r="63" spans="1:10" ht="12.75" customHeight="1">
      <c r="A63" s="386">
        <v>8</v>
      </c>
      <c r="B63" s="387" t="s">
        <v>828</v>
      </c>
      <c r="C63" s="355" t="s">
        <v>795</v>
      </c>
      <c r="D63" s="1071" t="s">
        <v>829</v>
      </c>
      <c r="E63" s="1071"/>
      <c r="F63" s="388">
        <v>50</v>
      </c>
      <c r="G63" s="79">
        <v>5076</v>
      </c>
      <c r="H63" s="389">
        <f t="shared" si="4"/>
        <v>4772</v>
      </c>
      <c r="I63" s="389">
        <f t="shared" si="5"/>
        <v>4417</v>
      </c>
      <c r="J63" s="357" t="s">
        <v>1473</v>
      </c>
    </row>
    <row r="64" spans="1:10" ht="12.75" customHeight="1">
      <c r="A64" s="386">
        <v>9</v>
      </c>
      <c r="B64" s="387" t="s">
        <v>830</v>
      </c>
      <c r="C64" s="355" t="s">
        <v>831</v>
      </c>
      <c r="D64" s="1071" t="s">
        <v>829</v>
      </c>
      <c r="E64" s="1071"/>
      <c r="F64" s="388">
        <v>60</v>
      </c>
      <c r="G64" s="79">
        <v>5943</v>
      </c>
      <c r="H64" s="389">
        <f t="shared" si="4"/>
        <v>5587</v>
      </c>
      <c r="I64" s="389">
        <f t="shared" si="5"/>
        <v>5171</v>
      </c>
      <c r="J64" s="357" t="s">
        <v>1473</v>
      </c>
    </row>
    <row r="65" spans="1:10" ht="12.75" customHeight="1">
      <c r="A65" s="386">
        <v>10</v>
      </c>
      <c r="B65" s="387" t="s">
        <v>832</v>
      </c>
      <c r="C65" s="355" t="s">
        <v>833</v>
      </c>
      <c r="D65" s="1071" t="s">
        <v>829</v>
      </c>
      <c r="E65" s="1071"/>
      <c r="F65" s="388">
        <v>50</v>
      </c>
      <c r="G65" s="79">
        <v>4644</v>
      </c>
      <c r="H65" s="389">
        <f t="shared" si="4"/>
        <v>4366</v>
      </c>
      <c r="I65" s="389">
        <f t="shared" si="5"/>
        <v>4041</v>
      </c>
      <c r="J65" s="357" t="s">
        <v>1473</v>
      </c>
    </row>
    <row r="66" spans="1:10" ht="45.75" customHeight="1">
      <c r="A66" s="392">
        <v>11</v>
      </c>
      <c r="B66" s="393" t="s">
        <v>834</v>
      </c>
      <c r="C66" s="388" t="s">
        <v>833</v>
      </c>
      <c r="D66" s="1071" t="s">
        <v>835</v>
      </c>
      <c r="E66" s="1071"/>
      <c r="F66" s="388">
        <v>47</v>
      </c>
      <c r="G66" s="35">
        <v>6447</v>
      </c>
      <c r="H66" s="394">
        <f t="shared" si="4"/>
        <v>6061</v>
      </c>
      <c r="I66" s="394">
        <f t="shared" si="5"/>
        <v>5609</v>
      </c>
      <c r="J66" s="357" t="s">
        <v>1473</v>
      </c>
    </row>
    <row r="67" spans="1:10" ht="12.75" customHeight="1">
      <c r="A67" s="386">
        <v>12</v>
      </c>
      <c r="B67" s="387" t="s">
        <v>836</v>
      </c>
      <c r="C67" s="355" t="s">
        <v>837</v>
      </c>
      <c r="D67" s="1071" t="s">
        <v>829</v>
      </c>
      <c r="E67" s="1071"/>
      <c r="F67" s="388">
        <v>60</v>
      </c>
      <c r="G67" s="79">
        <v>5342</v>
      </c>
      <c r="H67" s="389">
        <f t="shared" si="4"/>
        <v>5022</v>
      </c>
      <c r="I67" s="389">
        <f t="shared" si="5"/>
        <v>4648</v>
      </c>
      <c r="J67" s="357" t="s">
        <v>1473</v>
      </c>
    </row>
    <row r="68" spans="1:10" ht="45.75" customHeight="1">
      <c r="A68" s="392">
        <v>13</v>
      </c>
      <c r="B68" s="393" t="s">
        <v>838</v>
      </c>
      <c r="C68" s="388" t="s">
        <v>837</v>
      </c>
      <c r="D68" s="1071" t="s">
        <v>835</v>
      </c>
      <c r="E68" s="1071"/>
      <c r="F68" s="388">
        <v>56</v>
      </c>
      <c r="G68" s="35">
        <v>7418</v>
      </c>
      <c r="H68" s="394">
        <f t="shared" si="4"/>
        <v>6973</v>
      </c>
      <c r="I68" s="394">
        <f t="shared" si="5"/>
        <v>6454</v>
      </c>
      <c r="J68" s="357" t="s">
        <v>1473</v>
      </c>
    </row>
    <row r="69" spans="1:10" ht="12.75" customHeight="1">
      <c r="A69" s="386">
        <v>14</v>
      </c>
      <c r="B69" s="387" t="s">
        <v>839</v>
      </c>
      <c r="C69" s="355" t="s">
        <v>840</v>
      </c>
      <c r="D69" s="1071" t="s">
        <v>841</v>
      </c>
      <c r="E69" s="1071"/>
      <c r="F69" s="388">
        <v>24</v>
      </c>
      <c r="G69" s="79">
        <v>1995</v>
      </c>
      <c r="H69" s="389">
        <f t="shared" si="4"/>
        <v>1876</v>
      </c>
      <c r="I69" s="389">
        <f t="shared" si="5"/>
        <v>1736</v>
      </c>
      <c r="J69" s="357" t="s">
        <v>1473</v>
      </c>
    </row>
    <row r="70" spans="1:10" ht="12.75" customHeight="1">
      <c r="A70" s="386">
        <v>15</v>
      </c>
      <c r="B70" s="387" t="s">
        <v>842</v>
      </c>
      <c r="C70" s="355" t="s">
        <v>843</v>
      </c>
      <c r="D70" s="1071" t="s">
        <v>844</v>
      </c>
      <c r="E70" s="1071"/>
      <c r="F70" s="388">
        <v>28</v>
      </c>
      <c r="G70" s="79">
        <v>2294</v>
      </c>
      <c r="H70" s="389">
        <f t="shared" si="4"/>
        <v>2157</v>
      </c>
      <c r="I70" s="389">
        <f t="shared" si="5"/>
        <v>1996</v>
      </c>
      <c r="J70" s="357" t="s">
        <v>1473</v>
      </c>
    </row>
    <row r="71" spans="1:10" ht="12.75" customHeight="1">
      <c r="A71" s="386">
        <v>16</v>
      </c>
      <c r="B71" s="387" t="s">
        <v>845</v>
      </c>
      <c r="C71" s="355" t="s">
        <v>846</v>
      </c>
      <c r="D71" s="1071" t="s">
        <v>847</v>
      </c>
      <c r="E71" s="1071"/>
      <c r="F71" s="388">
        <v>70</v>
      </c>
      <c r="G71" s="79">
        <v>7929</v>
      </c>
      <c r="H71" s="389">
        <f t="shared" si="4"/>
        <v>7454</v>
      </c>
      <c r="I71" s="389">
        <f t="shared" si="5"/>
        <v>6899</v>
      </c>
      <c r="J71" s="357" t="s">
        <v>1473</v>
      </c>
    </row>
    <row r="72" spans="1:10" ht="23.25" customHeight="1">
      <c r="A72" s="386">
        <v>17</v>
      </c>
      <c r="B72" s="387" t="s">
        <v>848</v>
      </c>
      <c r="C72" s="355" t="s">
        <v>795</v>
      </c>
      <c r="D72" s="1071" t="s">
        <v>849</v>
      </c>
      <c r="E72" s="1071"/>
      <c r="F72" s="388">
        <v>47</v>
      </c>
      <c r="G72" s="79">
        <v>3576</v>
      </c>
      <c r="H72" s="389">
        <f t="shared" si="4"/>
        <v>3362</v>
      </c>
      <c r="I72" s="389">
        <f t="shared" si="5"/>
        <v>3112</v>
      </c>
      <c r="J72" s="357" t="s">
        <v>1473</v>
      </c>
    </row>
    <row r="73" spans="1:10" ht="23.25" customHeight="1">
      <c r="A73" s="386">
        <v>18</v>
      </c>
      <c r="B73" s="387" t="s">
        <v>850</v>
      </c>
      <c r="C73" s="355" t="s">
        <v>795</v>
      </c>
      <c r="D73" s="1071" t="s">
        <v>851</v>
      </c>
      <c r="E73" s="1071"/>
      <c r="F73" s="388">
        <v>50</v>
      </c>
      <c r="G73" s="79">
        <v>3576</v>
      </c>
      <c r="H73" s="389">
        <f t="shared" si="4"/>
        <v>3362</v>
      </c>
      <c r="I73" s="389">
        <f t="shared" si="5"/>
        <v>3112</v>
      </c>
      <c r="J73" s="357" t="s">
        <v>1473</v>
      </c>
    </row>
    <row r="74" spans="1:10" ht="23.25" customHeight="1">
      <c r="A74" s="386">
        <v>19</v>
      </c>
      <c r="B74" s="387" t="s">
        <v>852</v>
      </c>
      <c r="C74" s="355" t="s">
        <v>795</v>
      </c>
      <c r="D74" s="1071" t="s">
        <v>851</v>
      </c>
      <c r="E74" s="1071"/>
      <c r="F74" s="388">
        <v>50</v>
      </c>
      <c r="G74" s="79">
        <v>4507</v>
      </c>
      <c r="H74" s="389">
        <f t="shared" si="4"/>
        <v>4237</v>
      </c>
      <c r="I74" s="389">
        <f t="shared" si="5"/>
        <v>3922</v>
      </c>
      <c r="J74" s="357" t="s">
        <v>1473</v>
      </c>
    </row>
    <row r="75" spans="1:10" ht="12.75" customHeight="1">
      <c r="A75" s="386">
        <v>20</v>
      </c>
      <c r="B75" s="387" t="s">
        <v>853</v>
      </c>
      <c r="C75" s="355" t="s">
        <v>854</v>
      </c>
      <c r="D75" s="1071" t="s">
        <v>855</v>
      </c>
      <c r="E75" s="1071"/>
      <c r="F75" s="388">
        <v>31</v>
      </c>
      <c r="G75" s="79">
        <v>5290</v>
      </c>
      <c r="H75" s="395">
        <f aca="true" t="shared" si="6" ref="H75:H83">ROUNDUP(G75*(1-0.1),-1)</f>
        <v>4770</v>
      </c>
      <c r="I75" s="395">
        <f aca="true" t="shared" si="7" ref="I75:I83">ROUNDUP(G75*(1-0.16),-1)</f>
        <v>4450</v>
      </c>
      <c r="J75" s="357" t="s">
        <v>1473</v>
      </c>
    </row>
    <row r="76" spans="1:10" ht="12.75" customHeight="1">
      <c r="A76" s="386">
        <v>21</v>
      </c>
      <c r="B76" s="387" t="s">
        <v>856</v>
      </c>
      <c r="C76" s="355" t="s">
        <v>854</v>
      </c>
      <c r="D76" s="1071" t="s">
        <v>857</v>
      </c>
      <c r="E76" s="1071"/>
      <c r="F76" s="388">
        <v>25</v>
      </c>
      <c r="G76" s="79">
        <v>4090</v>
      </c>
      <c r="H76" s="395">
        <f t="shared" si="6"/>
        <v>3690</v>
      </c>
      <c r="I76" s="395">
        <f t="shared" si="7"/>
        <v>3440</v>
      </c>
      <c r="J76" s="357" t="s">
        <v>1473</v>
      </c>
    </row>
    <row r="77" spans="1:10" ht="12.75" customHeight="1">
      <c r="A77" s="386">
        <v>22</v>
      </c>
      <c r="B77" s="387" t="s">
        <v>858</v>
      </c>
      <c r="C77" s="355" t="s">
        <v>854</v>
      </c>
      <c r="D77" s="1071" t="s">
        <v>859</v>
      </c>
      <c r="E77" s="1071"/>
      <c r="F77" s="388">
        <v>31</v>
      </c>
      <c r="G77" s="79">
        <v>5390</v>
      </c>
      <c r="H77" s="395">
        <f t="shared" si="6"/>
        <v>4860</v>
      </c>
      <c r="I77" s="395">
        <f t="shared" si="7"/>
        <v>4530</v>
      </c>
      <c r="J77" s="357" t="s">
        <v>1473</v>
      </c>
    </row>
    <row r="78" spans="1:10" ht="12.75" customHeight="1">
      <c r="A78" s="386">
        <v>23</v>
      </c>
      <c r="B78" s="387" t="s">
        <v>860</v>
      </c>
      <c r="C78" s="355" t="s">
        <v>854</v>
      </c>
      <c r="D78" s="1071" t="s">
        <v>861</v>
      </c>
      <c r="E78" s="1071"/>
      <c r="F78" s="388">
        <v>27</v>
      </c>
      <c r="G78" s="79">
        <v>4290</v>
      </c>
      <c r="H78" s="395">
        <f t="shared" si="6"/>
        <v>3870</v>
      </c>
      <c r="I78" s="395">
        <f t="shared" si="7"/>
        <v>3610</v>
      </c>
      <c r="J78" s="357" t="s">
        <v>1473</v>
      </c>
    </row>
    <row r="79" spans="1:10" ht="12.75" customHeight="1">
      <c r="A79" s="386">
        <v>24</v>
      </c>
      <c r="B79" s="387" t="s">
        <v>862</v>
      </c>
      <c r="C79" s="355" t="s">
        <v>863</v>
      </c>
      <c r="D79" s="1071" t="s">
        <v>864</v>
      </c>
      <c r="E79" s="1071"/>
      <c r="F79" s="388">
        <v>20</v>
      </c>
      <c r="G79" s="79">
        <v>2600</v>
      </c>
      <c r="H79" s="395">
        <f t="shared" si="6"/>
        <v>2340</v>
      </c>
      <c r="I79" s="395">
        <f t="shared" si="7"/>
        <v>2190</v>
      </c>
      <c r="J79" s="357" t="s">
        <v>1473</v>
      </c>
    </row>
    <row r="80" spans="1:10" ht="12.75" customHeight="1">
      <c r="A80" s="386">
        <v>25</v>
      </c>
      <c r="B80" s="387" t="s">
        <v>865</v>
      </c>
      <c r="C80" s="355" t="s">
        <v>866</v>
      </c>
      <c r="D80" s="1071" t="s">
        <v>829</v>
      </c>
      <c r="E80" s="1071"/>
      <c r="F80" s="388">
        <v>40</v>
      </c>
      <c r="G80" s="79">
        <v>3290</v>
      </c>
      <c r="H80" s="395">
        <f t="shared" si="6"/>
        <v>2970</v>
      </c>
      <c r="I80" s="395">
        <f t="shared" si="7"/>
        <v>2770</v>
      </c>
      <c r="J80" s="357" t="s">
        <v>1473</v>
      </c>
    </row>
    <row r="81" spans="1:10" ht="12.75" customHeight="1">
      <c r="A81" s="386">
        <v>26</v>
      </c>
      <c r="B81" s="387" t="s">
        <v>867</v>
      </c>
      <c r="C81" s="355" t="s">
        <v>868</v>
      </c>
      <c r="D81" s="1071" t="s">
        <v>829</v>
      </c>
      <c r="E81" s="1071"/>
      <c r="F81" s="388">
        <v>45</v>
      </c>
      <c r="G81" s="79">
        <v>4290</v>
      </c>
      <c r="H81" s="395">
        <f t="shared" si="6"/>
        <v>3870</v>
      </c>
      <c r="I81" s="395">
        <f t="shared" si="7"/>
        <v>3610</v>
      </c>
      <c r="J81" s="357" t="s">
        <v>1473</v>
      </c>
    </row>
    <row r="82" spans="1:10" ht="12.75" customHeight="1">
      <c r="A82" s="386">
        <v>27</v>
      </c>
      <c r="B82" s="387" t="s">
        <v>869</v>
      </c>
      <c r="C82" s="355" t="s">
        <v>866</v>
      </c>
      <c r="D82" s="1071" t="s">
        <v>870</v>
      </c>
      <c r="E82" s="1071"/>
      <c r="F82" s="388">
        <v>40</v>
      </c>
      <c r="G82" s="79">
        <v>5790</v>
      </c>
      <c r="H82" s="395">
        <f t="shared" si="6"/>
        <v>5220</v>
      </c>
      <c r="I82" s="395">
        <f t="shared" si="7"/>
        <v>4870</v>
      </c>
      <c r="J82" s="357" t="s">
        <v>1473</v>
      </c>
    </row>
    <row r="83" spans="1:10" ht="12.75" customHeight="1">
      <c r="A83" s="386">
        <v>28</v>
      </c>
      <c r="B83" s="396" t="s">
        <v>871</v>
      </c>
      <c r="C83" s="360" t="s">
        <v>872</v>
      </c>
      <c r="D83" s="1072" t="s">
        <v>873</v>
      </c>
      <c r="E83" s="1072"/>
      <c r="F83" s="397">
        <v>69</v>
      </c>
      <c r="G83" s="96">
        <v>6790</v>
      </c>
      <c r="H83" s="395">
        <f t="shared" si="6"/>
        <v>6120</v>
      </c>
      <c r="I83" s="395">
        <f t="shared" si="7"/>
        <v>5710</v>
      </c>
      <c r="J83" s="362" t="s">
        <v>1473</v>
      </c>
    </row>
    <row r="84" spans="1:10" ht="12.75" customHeight="1">
      <c r="A84" s="1073" t="s">
        <v>874</v>
      </c>
      <c r="B84" s="1073"/>
      <c r="C84" s="1073"/>
      <c r="D84" s="1073"/>
      <c r="E84" s="1073"/>
      <c r="F84" s="1073"/>
      <c r="G84" s="1073"/>
      <c r="H84" s="1073"/>
      <c r="I84" s="1073"/>
      <c r="J84" s="1073"/>
    </row>
    <row r="85" spans="1:10" ht="12.75" customHeight="1">
      <c r="A85" s="380">
        <v>1</v>
      </c>
      <c r="B85" s="398" t="s">
        <v>875</v>
      </c>
      <c r="C85" s="351" t="s">
        <v>846</v>
      </c>
      <c r="D85" s="1084" t="s">
        <v>876</v>
      </c>
      <c r="E85" s="1084"/>
      <c r="F85" s="351">
        <v>77</v>
      </c>
      <c r="G85" s="94">
        <v>9345</v>
      </c>
      <c r="H85" s="374">
        <f>ROUNDUP(G85*(100-6)/100,0)</f>
        <v>8785</v>
      </c>
      <c r="I85" s="374">
        <f>ROUNDUP(G85*(100-13)/100,0)</f>
        <v>8131</v>
      </c>
      <c r="J85" s="352" t="s">
        <v>1473</v>
      </c>
    </row>
    <row r="86" spans="1:10" ht="23.25" customHeight="1">
      <c r="A86" s="386">
        <v>2</v>
      </c>
      <c r="B86" s="387" t="s">
        <v>877</v>
      </c>
      <c r="C86" s="355" t="s">
        <v>795</v>
      </c>
      <c r="D86" s="1081" t="s">
        <v>878</v>
      </c>
      <c r="E86" s="1081"/>
      <c r="F86" s="355">
        <v>50</v>
      </c>
      <c r="G86" s="79">
        <v>6394</v>
      </c>
      <c r="H86" s="389">
        <f>ROUNDUP(G86*(100-6)/100,0)</f>
        <v>6011</v>
      </c>
      <c r="I86" s="389">
        <f>ROUNDUP(G86*(100-13)/100,0)</f>
        <v>5563</v>
      </c>
      <c r="J86" s="357" t="s">
        <v>1473</v>
      </c>
    </row>
    <row r="87" spans="1:10" ht="23.25" customHeight="1">
      <c r="A87" s="386">
        <v>3</v>
      </c>
      <c r="B87" s="387" t="s">
        <v>879</v>
      </c>
      <c r="C87" s="355" t="s">
        <v>815</v>
      </c>
      <c r="D87" s="1081" t="s">
        <v>880</v>
      </c>
      <c r="E87" s="1081"/>
      <c r="F87" s="355">
        <v>35</v>
      </c>
      <c r="G87" s="79">
        <v>2997</v>
      </c>
      <c r="H87" s="389">
        <f>ROUNDUP(G87*(100-6)/100,0)</f>
        <v>2818</v>
      </c>
      <c r="I87" s="389">
        <f>ROUNDUP(G87*(100-13)/100,0)</f>
        <v>2608</v>
      </c>
      <c r="J87" s="357" t="s">
        <v>1473</v>
      </c>
    </row>
    <row r="88" spans="1:10" ht="12.75" customHeight="1">
      <c r="A88" s="386">
        <v>4</v>
      </c>
      <c r="B88" s="387" t="s">
        <v>881</v>
      </c>
      <c r="C88" s="355" t="s">
        <v>854</v>
      </c>
      <c r="D88" s="1081" t="s">
        <v>882</v>
      </c>
      <c r="E88" s="1081"/>
      <c r="F88" s="388">
        <v>35</v>
      </c>
      <c r="G88" s="79">
        <v>5790</v>
      </c>
      <c r="H88" s="389">
        <f>ROUNDUP(G88*(1-0.1),-1)</f>
        <v>5220</v>
      </c>
      <c r="I88" s="395">
        <f>ROUNDUP(G88*(1-0.16),-1)</f>
        <v>4870</v>
      </c>
      <c r="J88" s="357" t="s">
        <v>1473</v>
      </c>
    </row>
    <row r="89" spans="1:10" ht="12.75" customHeight="1">
      <c r="A89" s="386">
        <v>5</v>
      </c>
      <c r="B89" s="387" t="s">
        <v>883</v>
      </c>
      <c r="C89" s="355" t="s">
        <v>854</v>
      </c>
      <c r="D89" s="1081" t="s">
        <v>884</v>
      </c>
      <c r="E89" s="1081"/>
      <c r="F89" s="388">
        <v>30</v>
      </c>
      <c r="G89" s="79">
        <v>4790</v>
      </c>
      <c r="H89" s="389">
        <f>ROUNDUP(G89*(1-0.1),-1)</f>
        <v>4320</v>
      </c>
      <c r="I89" s="395">
        <f>ROUNDUP(G89*(1-0.16),-1)</f>
        <v>4030</v>
      </c>
      <c r="J89" s="357" t="s">
        <v>1473</v>
      </c>
    </row>
    <row r="90" spans="1:10" ht="12.75" customHeight="1">
      <c r="A90" s="399">
        <v>6</v>
      </c>
      <c r="B90" s="396" t="s">
        <v>885</v>
      </c>
      <c r="C90" s="360" t="s">
        <v>866</v>
      </c>
      <c r="D90" s="1068" t="s">
        <v>886</v>
      </c>
      <c r="E90" s="1068"/>
      <c r="F90" s="360">
        <v>40</v>
      </c>
      <c r="G90" s="361">
        <v>6090</v>
      </c>
      <c r="H90" s="400">
        <f>ROUNDUP(G90*(1-0.1),-1)</f>
        <v>5490</v>
      </c>
      <c r="I90" s="401">
        <f>ROUNDUP(G90*(1-0.16),-1)</f>
        <v>5120</v>
      </c>
      <c r="J90" s="362" t="s">
        <v>1473</v>
      </c>
    </row>
    <row r="93" ht="12.75">
      <c r="B93" s="169" t="s">
        <v>887</v>
      </c>
    </row>
  </sheetData>
  <sheetProtection/>
  <mergeCells count="81">
    <mergeCell ref="D88:E88"/>
    <mergeCell ref="D89:E89"/>
    <mergeCell ref="D90:E90"/>
    <mergeCell ref="D82:E82"/>
    <mergeCell ref="D83:E83"/>
    <mergeCell ref="A84:J84"/>
    <mergeCell ref="D85:E85"/>
    <mergeCell ref="D86:E86"/>
    <mergeCell ref="D87:E87"/>
    <mergeCell ref="D76:E76"/>
    <mergeCell ref="D77:E77"/>
    <mergeCell ref="D78:E78"/>
    <mergeCell ref="D79:E79"/>
    <mergeCell ref="D66:E66"/>
    <mergeCell ref="D67:E67"/>
    <mergeCell ref="D80:E80"/>
    <mergeCell ref="D81:E81"/>
    <mergeCell ref="D70:E70"/>
    <mergeCell ref="D71:E71"/>
    <mergeCell ref="D72:E72"/>
    <mergeCell ref="D73:E73"/>
    <mergeCell ref="D74:E74"/>
    <mergeCell ref="D75:E75"/>
    <mergeCell ref="D68:E68"/>
    <mergeCell ref="D69:E69"/>
    <mergeCell ref="D58:E58"/>
    <mergeCell ref="D59:E59"/>
    <mergeCell ref="D60:E60"/>
    <mergeCell ref="D61:E61"/>
    <mergeCell ref="D62:E62"/>
    <mergeCell ref="D63:E63"/>
    <mergeCell ref="D64:E64"/>
    <mergeCell ref="D65:E65"/>
    <mergeCell ref="D52:E52"/>
    <mergeCell ref="D53:E53"/>
    <mergeCell ref="A54:J54"/>
    <mergeCell ref="D55:E55"/>
    <mergeCell ref="D42:E42"/>
    <mergeCell ref="D43:E43"/>
    <mergeCell ref="D56:E56"/>
    <mergeCell ref="D57:E57"/>
    <mergeCell ref="D46:E46"/>
    <mergeCell ref="D47:E47"/>
    <mergeCell ref="D48:E48"/>
    <mergeCell ref="D49:E49"/>
    <mergeCell ref="D50:E50"/>
    <mergeCell ref="D51:E51"/>
    <mergeCell ref="D44:E44"/>
    <mergeCell ref="D45:E45"/>
    <mergeCell ref="D34:E34"/>
    <mergeCell ref="D35:E35"/>
    <mergeCell ref="D36:E36"/>
    <mergeCell ref="D37:E37"/>
    <mergeCell ref="D38:E38"/>
    <mergeCell ref="D39:E39"/>
    <mergeCell ref="D40:E40"/>
    <mergeCell ref="D41:E41"/>
    <mergeCell ref="D28:E28"/>
    <mergeCell ref="D29:E29"/>
    <mergeCell ref="D30:E30"/>
    <mergeCell ref="D31:E31"/>
    <mergeCell ref="D18:E18"/>
    <mergeCell ref="D19:E19"/>
    <mergeCell ref="D32:E32"/>
    <mergeCell ref="D33:E33"/>
    <mergeCell ref="D22:E22"/>
    <mergeCell ref="D23:E23"/>
    <mergeCell ref="D24:E24"/>
    <mergeCell ref="D25:E25"/>
    <mergeCell ref="D26:E26"/>
    <mergeCell ref="D27:E27"/>
    <mergeCell ref="D20:E20"/>
    <mergeCell ref="D21:E21"/>
    <mergeCell ref="A1:C3"/>
    <mergeCell ref="A4:J4"/>
    <mergeCell ref="D12:E12"/>
    <mergeCell ref="A13:J13"/>
    <mergeCell ref="D14:E14"/>
    <mergeCell ref="D15:E15"/>
    <mergeCell ref="D16:E16"/>
    <mergeCell ref="D17:E17"/>
  </mergeCells>
  <printOptions/>
  <pageMargins left="0.19652777777777777" right="0.16944444444444445" top="0.19652777777777777" bottom="0.196527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2"/>
  <sheetViews>
    <sheetView zoomScaleSheetLayoutView="100" zoomScalePageLayoutView="0" workbookViewId="0" topLeftCell="A1">
      <selection activeCell="B3" sqref="B3"/>
    </sheetView>
  </sheetViews>
  <sheetFormatPr defaultColWidth="10.25390625" defaultRowHeight="12.75"/>
  <cols>
    <col min="1" max="1" width="36.125" style="402" customWidth="1"/>
    <col min="2" max="2" width="18.00390625" style="403" customWidth="1"/>
    <col min="3" max="3" width="10.875" style="403" customWidth="1"/>
    <col min="4" max="6" width="10.375" style="403" customWidth="1"/>
    <col min="7" max="16384" width="10.25390625" style="403" customWidth="1"/>
  </cols>
  <sheetData>
    <row r="1" spans="1:6" s="170" customFormat="1" ht="17.25">
      <c r="A1" s="404"/>
      <c r="B1" s="405" t="s">
        <v>307</v>
      </c>
      <c r="C1" s="406"/>
      <c r="D1" s="406"/>
      <c r="E1" s="406"/>
      <c r="F1" s="406"/>
    </row>
    <row r="2" spans="1:6" s="170" customFormat="1" ht="17.25">
      <c r="A2" s="404"/>
      <c r="B2" s="405"/>
      <c r="C2" s="406"/>
      <c r="D2" s="406"/>
      <c r="E2" s="406"/>
      <c r="F2" s="406"/>
    </row>
    <row r="3" spans="1:6" s="170" customFormat="1" ht="18.75" customHeight="1">
      <c r="A3" s="407"/>
      <c r="B3" s="405"/>
      <c r="C3" s="406"/>
      <c r="D3" s="406"/>
      <c r="E3" s="406"/>
      <c r="F3" s="406"/>
    </row>
    <row r="4" spans="1:6" ht="19.5" customHeight="1">
      <c r="A4" s="1066" t="s">
        <v>2683</v>
      </c>
      <c r="B4" s="1061" t="s">
        <v>888</v>
      </c>
      <c r="C4" s="1061" t="s">
        <v>2685</v>
      </c>
      <c r="D4" s="1062" t="s">
        <v>889</v>
      </c>
      <c r="E4" s="1062"/>
      <c r="F4" s="1062"/>
    </row>
    <row r="5" spans="1:6" ht="19.5" customHeight="1">
      <c r="A5" s="1066"/>
      <c r="B5" s="1061"/>
      <c r="C5" s="1061"/>
      <c r="D5" s="408" t="s">
        <v>1451</v>
      </c>
      <c r="E5" s="409" t="s">
        <v>1452</v>
      </c>
      <c r="F5" s="410" t="s">
        <v>1453</v>
      </c>
    </row>
    <row r="6" spans="1:6" ht="12.75" customHeight="1">
      <c r="A6" s="1063" t="s">
        <v>890</v>
      </c>
      <c r="B6" s="1063"/>
      <c r="C6" s="411"/>
      <c r="D6" s="411"/>
      <c r="E6" s="412"/>
      <c r="F6" s="413"/>
    </row>
    <row r="7" spans="1:6" ht="12.75">
      <c r="A7" s="414" t="s">
        <v>891</v>
      </c>
      <c r="B7" s="415" t="s">
        <v>892</v>
      </c>
      <c r="C7" s="415">
        <v>44</v>
      </c>
      <c r="D7" s="416">
        <v>6400</v>
      </c>
      <c r="E7" s="417">
        <f aca="true" t="shared" si="0" ref="E7:E21">D7*0.9</f>
        <v>5760</v>
      </c>
      <c r="F7" s="418">
        <f aca="true" t="shared" si="1" ref="F7:F21">D7*0.85</f>
        <v>5440</v>
      </c>
    </row>
    <row r="8" spans="1:6" ht="12.75">
      <c r="A8" s="419" t="s">
        <v>893</v>
      </c>
      <c r="B8" s="420" t="s">
        <v>894</v>
      </c>
      <c r="C8" s="421">
        <v>68.4</v>
      </c>
      <c r="D8" s="422">
        <v>8900</v>
      </c>
      <c r="E8" s="423">
        <f t="shared" si="0"/>
        <v>8010</v>
      </c>
      <c r="F8" s="424">
        <f t="shared" si="1"/>
        <v>7565</v>
      </c>
    </row>
    <row r="9" spans="1:6" ht="12.75">
      <c r="A9" s="419" t="s">
        <v>895</v>
      </c>
      <c r="B9" s="425" t="s">
        <v>896</v>
      </c>
      <c r="C9" s="420">
        <v>43</v>
      </c>
      <c r="D9" s="426">
        <v>6300</v>
      </c>
      <c r="E9" s="423">
        <f t="shared" si="0"/>
        <v>5670</v>
      </c>
      <c r="F9" s="424">
        <f t="shared" si="1"/>
        <v>5355</v>
      </c>
    </row>
    <row r="10" spans="1:6" ht="12.75">
      <c r="A10" s="419" t="s">
        <v>897</v>
      </c>
      <c r="B10" s="425" t="s">
        <v>898</v>
      </c>
      <c r="C10" s="420">
        <v>31.3</v>
      </c>
      <c r="D10" s="427">
        <v>4800</v>
      </c>
      <c r="E10" s="423">
        <f t="shared" si="0"/>
        <v>4320</v>
      </c>
      <c r="F10" s="424">
        <f t="shared" si="1"/>
        <v>4080</v>
      </c>
    </row>
    <row r="11" spans="1:6" ht="12.75">
      <c r="A11" s="428" t="s">
        <v>899</v>
      </c>
      <c r="B11" s="425" t="s">
        <v>900</v>
      </c>
      <c r="C11" s="420">
        <v>48.8</v>
      </c>
      <c r="D11" s="427">
        <v>6600</v>
      </c>
      <c r="E11" s="423">
        <f t="shared" si="0"/>
        <v>5940</v>
      </c>
      <c r="F11" s="424">
        <f t="shared" si="1"/>
        <v>5610</v>
      </c>
    </row>
    <row r="12" spans="1:6" ht="12.75">
      <c r="A12" s="428" t="s">
        <v>901</v>
      </c>
      <c r="B12" s="425" t="s">
        <v>900</v>
      </c>
      <c r="C12" s="420">
        <v>38</v>
      </c>
      <c r="D12" s="426">
        <v>5600</v>
      </c>
      <c r="E12" s="423">
        <f t="shared" si="0"/>
        <v>5040</v>
      </c>
      <c r="F12" s="424">
        <f t="shared" si="1"/>
        <v>4760</v>
      </c>
    </row>
    <row r="13" spans="1:6" ht="12.75">
      <c r="A13" s="428" t="s">
        <v>902</v>
      </c>
      <c r="B13" s="420" t="s">
        <v>903</v>
      </c>
      <c r="C13" s="415">
        <v>13</v>
      </c>
      <c r="D13" s="416">
        <v>3500</v>
      </c>
      <c r="E13" s="423">
        <f t="shared" si="0"/>
        <v>3150</v>
      </c>
      <c r="F13" s="424">
        <f t="shared" si="1"/>
        <v>2975</v>
      </c>
    </row>
    <row r="14" spans="1:6" ht="12.75">
      <c r="A14" s="428" t="s">
        <v>904</v>
      </c>
      <c r="B14" s="420" t="s">
        <v>905</v>
      </c>
      <c r="C14" s="420">
        <v>39.2</v>
      </c>
      <c r="D14" s="427">
        <v>5800</v>
      </c>
      <c r="E14" s="423">
        <f t="shared" si="0"/>
        <v>5220</v>
      </c>
      <c r="F14" s="424">
        <f t="shared" si="1"/>
        <v>4930</v>
      </c>
    </row>
    <row r="15" spans="1:6" ht="12.75">
      <c r="A15" s="428" t="s">
        <v>906</v>
      </c>
      <c r="B15" s="420" t="s">
        <v>907</v>
      </c>
      <c r="C15" s="420">
        <v>39.2</v>
      </c>
      <c r="D15" s="427">
        <v>3800</v>
      </c>
      <c r="E15" s="423">
        <f t="shared" si="0"/>
        <v>3420</v>
      </c>
      <c r="F15" s="424">
        <f t="shared" si="1"/>
        <v>3230</v>
      </c>
    </row>
    <row r="16" spans="1:6" ht="12.75">
      <c r="A16" s="428" t="s">
        <v>908</v>
      </c>
      <c r="B16" s="420" t="s">
        <v>909</v>
      </c>
      <c r="C16" s="420">
        <v>20</v>
      </c>
      <c r="D16" s="427">
        <v>4000</v>
      </c>
      <c r="E16" s="423">
        <f t="shared" si="0"/>
        <v>3600</v>
      </c>
      <c r="F16" s="424">
        <f t="shared" si="1"/>
        <v>3400</v>
      </c>
    </row>
    <row r="17" spans="1:6" ht="12.75">
      <c r="A17" s="428" t="s">
        <v>910</v>
      </c>
      <c r="B17" s="420" t="s">
        <v>909</v>
      </c>
      <c r="C17" s="420">
        <v>20</v>
      </c>
      <c r="D17" s="427">
        <v>3400</v>
      </c>
      <c r="E17" s="423">
        <f t="shared" si="0"/>
        <v>3060</v>
      </c>
      <c r="F17" s="424">
        <f t="shared" si="1"/>
        <v>2890</v>
      </c>
    </row>
    <row r="18" spans="1:6" ht="12.75">
      <c r="A18" s="428" t="s">
        <v>911</v>
      </c>
      <c r="B18" s="420" t="s">
        <v>912</v>
      </c>
      <c r="C18" s="420">
        <v>2.05</v>
      </c>
      <c r="D18" s="427">
        <v>210</v>
      </c>
      <c r="E18" s="423">
        <f t="shared" si="0"/>
        <v>189</v>
      </c>
      <c r="F18" s="424">
        <f t="shared" si="1"/>
        <v>178.5</v>
      </c>
    </row>
    <row r="19" spans="1:6" ht="12.75">
      <c r="A19" s="428" t="s">
        <v>913</v>
      </c>
      <c r="B19" s="420" t="s">
        <v>914</v>
      </c>
      <c r="C19" s="420">
        <v>3.75</v>
      </c>
      <c r="D19" s="427">
        <v>440</v>
      </c>
      <c r="E19" s="423">
        <f t="shared" si="0"/>
        <v>396</v>
      </c>
      <c r="F19" s="424">
        <f t="shared" si="1"/>
        <v>374</v>
      </c>
    </row>
    <row r="20" spans="1:6" ht="12.75">
      <c r="A20" s="429" t="s">
        <v>915</v>
      </c>
      <c r="B20" s="421" t="s">
        <v>916</v>
      </c>
      <c r="C20" s="421">
        <v>2.55</v>
      </c>
      <c r="D20" s="422">
        <v>250</v>
      </c>
      <c r="E20" s="430">
        <f t="shared" si="0"/>
        <v>225</v>
      </c>
      <c r="F20" s="431">
        <f t="shared" si="1"/>
        <v>212.5</v>
      </c>
    </row>
    <row r="21" spans="1:6" ht="12.75">
      <c r="A21" s="429" t="s">
        <v>917</v>
      </c>
      <c r="B21" s="421" t="s">
        <v>918</v>
      </c>
      <c r="C21" s="421">
        <v>1.05</v>
      </c>
      <c r="D21" s="422">
        <v>200</v>
      </c>
      <c r="E21" s="430">
        <f t="shared" si="0"/>
        <v>180</v>
      </c>
      <c r="F21" s="432">
        <f t="shared" si="1"/>
        <v>170</v>
      </c>
    </row>
    <row r="22" spans="1:6" ht="12.75" customHeight="1">
      <c r="A22" s="1063" t="s">
        <v>919</v>
      </c>
      <c r="B22" s="1063"/>
      <c r="C22" s="411"/>
      <c r="D22" s="433"/>
      <c r="E22" s="434"/>
      <c r="F22" s="435"/>
    </row>
    <row r="23" spans="1:6" ht="12.75">
      <c r="A23" s="414" t="s">
        <v>920</v>
      </c>
      <c r="B23" s="415" t="s">
        <v>921</v>
      </c>
      <c r="C23" s="415">
        <v>18.9</v>
      </c>
      <c r="D23" s="416">
        <v>3000</v>
      </c>
      <c r="E23" s="417">
        <f aca="true" t="shared" si="2" ref="E23:E36">D23*0.9</f>
        <v>2700</v>
      </c>
      <c r="F23" s="418">
        <f aca="true" t="shared" si="3" ref="F23:F36">D23*0.85</f>
        <v>2550</v>
      </c>
    </row>
    <row r="24" spans="1:6" ht="12.75">
      <c r="A24" s="419" t="s">
        <v>922</v>
      </c>
      <c r="B24" s="420" t="s">
        <v>923</v>
      </c>
      <c r="C24" s="420">
        <v>15.8</v>
      </c>
      <c r="D24" s="427">
        <v>2400</v>
      </c>
      <c r="E24" s="423">
        <f t="shared" si="2"/>
        <v>2160</v>
      </c>
      <c r="F24" s="424">
        <f t="shared" si="3"/>
        <v>2040</v>
      </c>
    </row>
    <row r="25" spans="1:6" ht="12.75" customHeight="1">
      <c r="A25" s="1067" t="s">
        <v>924</v>
      </c>
      <c r="B25" s="1067"/>
      <c r="C25" s="420">
        <v>0.85</v>
      </c>
      <c r="D25" s="427">
        <v>170</v>
      </c>
      <c r="E25" s="423">
        <f t="shared" si="2"/>
        <v>153</v>
      </c>
      <c r="F25" s="424">
        <f t="shared" si="3"/>
        <v>144.5</v>
      </c>
    </row>
    <row r="26" spans="1:6" ht="12.75">
      <c r="A26" s="419" t="s">
        <v>925</v>
      </c>
      <c r="B26" s="420" t="s">
        <v>926</v>
      </c>
      <c r="C26" s="420">
        <v>34.9</v>
      </c>
      <c r="D26" s="427">
        <v>5300</v>
      </c>
      <c r="E26" s="423">
        <f t="shared" si="2"/>
        <v>4770</v>
      </c>
      <c r="F26" s="424">
        <f t="shared" si="3"/>
        <v>4505</v>
      </c>
    </row>
    <row r="27" spans="1:6" ht="12.75" customHeight="1">
      <c r="A27" s="1067" t="s">
        <v>927</v>
      </c>
      <c r="B27" s="1067"/>
      <c r="C27" s="420">
        <v>1.7</v>
      </c>
      <c r="D27" s="427">
        <v>330</v>
      </c>
      <c r="E27" s="423">
        <f t="shared" si="2"/>
        <v>297</v>
      </c>
      <c r="F27" s="424">
        <f t="shared" si="3"/>
        <v>280.5</v>
      </c>
    </row>
    <row r="28" spans="1:6" ht="12.75">
      <c r="A28" s="419" t="s">
        <v>928</v>
      </c>
      <c r="B28" s="420" t="s">
        <v>929</v>
      </c>
      <c r="C28" s="420">
        <v>21.4</v>
      </c>
      <c r="D28" s="427">
        <v>3200</v>
      </c>
      <c r="E28" s="423">
        <f t="shared" si="2"/>
        <v>2880</v>
      </c>
      <c r="F28" s="424">
        <f t="shared" si="3"/>
        <v>2720</v>
      </c>
    </row>
    <row r="29" spans="1:6" ht="12.75">
      <c r="A29" s="419" t="s">
        <v>930</v>
      </c>
      <c r="B29" s="420" t="s">
        <v>931</v>
      </c>
      <c r="C29" s="420">
        <v>18.1</v>
      </c>
      <c r="D29" s="427">
        <v>2600</v>
      </c>
      <c r="E29" s="423">
        <f t="shared" si="2"/>
        <v>2340</v>
      </c>
      <c r="F29" s="424">
        <f t="shared" si="3"/>
        <v>2210</v>
      </c>
    </row>
    <row r="30" spans="1:6" ht="12.75" customHeight="1">
      <c r="A30" s="1067" t="s">
        <v>932</v>
      </c>
      <c r="B30" s="1067"/>
      <c r="C30" s="420">
        <v>1.05</v>
      </c>
      <c r="D30" s="427">
        <v>200</v>
      </c>
      <c r="E30" s="423">
        <f t="shared" si="2"/>
        <v>180</v>
      </c>
      <c r="F30" s="424">
        <f t="shared" si="3"/>
        <v>170</v>
      </c>
    </row>
    <row r="31" spans="1:6" ht="12.75">
      <c r="A31" s="419" t="s">
        <v>933</v>
      </c>
      <c r="B31" s="420" t="s">
        <v>934</v>
      </c>
      <c r="C31" s="420">
        <v>39.4</v>
      </c>
      <c r="D31" s="427">
        <v>5700</v>
      </c>
      <c r="E31" s="423">
        <f t="shared" si="2"/>
        <v>5130</v>
      </c>
      <c r="F31" s="424">
        <f t="shared" si="3"/>
        <v>4845</v>
      </c>
    </row>
    <row r="32" spans="1:6" ht="12.75" customHeight="1">
      <c r="A32" s="1067" t="s">
        <v>935</v>
      </c>
      <c r="B32" s="1067"/>
      <c r="C32" s="420">
        <v>2.1</v>
      </c>
      <c r="D32" s="427">
        <v>390</v>
      </c>
      <c r="E32" s="423">
        <f t="shared" si="2"/>
        <v>351</v>
      </c>
      <c r="F32" s="424">
        <f t="shared" si="3"/>
        <v>331.5</v>
      </c>
    </row>
    <row r="33" spans="1:6" ht="12.75">
      <c r="A33" s="419" t="s">
        <v>936</v>
      </c>
      <c r="B33" s="420" t="s">
        <v>937</v>
      </c>
      <c r="C33" s="420">
        <v>34</v>
      </c>
      <c r="D33" s="427">
        <v>5600</v>
      </c>
      <c r="E33" s="423">
        <f t="shared" si="2"/>
        <v>5040</v>
      </c>
      <c r="F33" s="424">
        <f t="shared" si="3"/>
        <v>4760</v>
      </c>
    </row>
    <row r="34" spans="1:6" ht="12.75">
      <c r="A34" s="419" t="s">
        <v>938</v>
      </c>
      <c r="B34" s="420" t="s">
        <v>896</v>
      </c>
      <c r="C34" s="420">
        <v>39.8</v>
      </c>
      <c r="D34" s="427">
        <v>6100</v>
      </c>
      <c r="E34" s="423">
        <f t="shared" si="2"/>
        <v>5490</v>
      </c>
      <c r="F34" s="424">
        <f t="shared" si="3"/>
        <v>5185</v>
      </c>
    </row>
    <row r="35" spans="1:6" ht="12.75">
      <c r="A35" s="437" t="s">
        <v>939</v>
      </c>
      <c r="B35" s="421" t="s">
        <v>896</v>
      </c>
      <c r="C35" s="421">
        <v>40.7</v>
      </c>
      <c r="D35" s="422">
        <v>6400</v>
      </c>
      <c r="E35" s="430">
        <f t="shared" si="2"/>
        <v>5760</v>
      </c>
      <c r="F35" s="431">
        <f t="shared" si="3"/>
        <v>5440</v>
      </c>
    </row>
    <row r="36" spans="1:6" ht="12.75">
      <c r="A36" s="437" t="s">
        <v>940</v>
      </c>
      <c r="B36" s="421" t="s">
        <v>941</v>
      </c>
      <c r="C36" s="421">
        <v>69.1</v>
      </c>
      <c r="D36" s="422">
        <v>8700</v>
      </c>
      <c r="E36" s="430">
        <f t="shared" si="2"/>
        <v>7830</v>
      </c>
      <c r="F36" s="431">
        <f t="shared" si="3"/>
        <v>7395</v>
      </c>
    </row>
    <row r="37" spans="1:6" ht="12.75" customHeight="1">
      <c r="A37" s="1064" t="s">
        <v>942</v>
      </c>
      <c r="B37" s="1064"/>
      <c r="C37" s="438"/>
      <c r="D37" s="439"/>
      <c r="E37" s="440"/>
      <c r="F37" s="441"/>
    </row>
    <row r="38" spans="1:6" ht="12.75" customHeight="1">
      <c r="A38" s="442" t="s">
        <v>943</v>
      </c>
      <c r="B38" s="443" t="s">
        <v>944</v>
      </c>
      <c r="C38" s="444">
        <v>27</v>
      </c>
      <c r="D38" s="445">
        <v>5500</v>
      </c>
      <c r="E38" s="446">
        <f aca="true" t="shared" si="4" ref="E38:E45">D38*0.9</f>
        <v>4950</v>
      </c>
      <c r="F38" s="447">
        <f aca="true" t="shared" si="5" ref="F38:F45">D38*0.85</f>
        <v>4675</v>
      </c>
    </row>
    <row r="39" spans="1:6" ht="12.75" customHeight="1">
      <c r="A39" s="1065" t="s">
        <v>945</v>
      </c>
      <c r="B39" s="1065"/>
      <c r="C39" s="415">
        <v>3</v>
      </c>
      <c r="D39" s="416">
        <v>530</v>
      </c>
      <c r="E39" s="417">
        <f t="shared" si="4"/>
        <v>477</v>
      </c>
      <c r="F39" s="418">
        <f t="shared" si="5"/>
        <v>450.5</v>
      </c>
    </row>
    <row r="40" spans="1:6" ht="12.75">
      <c r="A40" s="419" t="s">
        <v>946</v>
      </c>
      <c r="B40" s="420" t="s">
        <v>947</v>
      </c>
      <c r="C40" s="420">
        <v>27.4</v>
      </c>
      <c r="D40" s="427">
        <v>4100</v>
      </c>
      <c r="E40" s="423">
        <f t="shared" si="4"/>
        <v>3690</v>
      </c>
      <c r="F40" s="424">
        <f t="shared" si="5"/>
        <v>3485</v>
      </c>
    </row>
    <row r="41" spans="1:6" ht="12.75">
      <c r="A41" s="419" t="s">
        <v>948</v>
      </c>
      <c r="B41" s="420" t="s">
        <v>949</v>
      </c>
      <c r="C41" s="420">
        <v>50.2</v>
      </c>
      <c r="D41" s="427">
        <v>7100</v>
      </c>
      <c r="E41" s="423">
        <f t="shared" si="4"/>
        <v>6390</v>
      </c>
      <c r="F41" s="424">
        <f t="shared" si="5"/>
        <v>6035</v>
      </c>
    </row>
    <row r="42" spans="1:6" ht="12.75" customHeight="1">
      <c r="A42" s="1060" t="s">
        <v>950</v>
      </c>
      <c r="B42" s="1060"/>
      <c r="C42" s="420">
        <v>8.5</v>
      </c>
      <c r="D42" s="427">
        <v>1200</v>
      </c>
      <c r="E42" s="423">
        <f t="shared" si="4"/>
        <v>1080</v>
      </c>
      <c r="F42" s="424">
        <f t="shared" si="5"/>
        <v>1020</v>
      </c>
    </row>
    <row r="43" spans="1:6" ht="12.75">
      <c r="A43" s="419" t="s">
        <v>951</v>
      </c>
      <c r="B43" s="420" t="s">
        <v>952</v>
      </c>
      <c r="C43" s="420">
        <v>36.4</v>
      </c>
      <c r="D43" s="427">
        <v>4800</v>
      </c>
      <c r="E43" s="423">
        <f t="shared" si="4"/>
        <v>4320</v>
      </c>
      <c r="F43" s="424">
        <f t="shared" si="5"/>
        <v>4080</v>
      </c>
    </row>
    <row r="44" spans="1:6" ht="12.75" customHeight="1">
      <c r="A44" s="1060" t="s">
        <v>953</v>
      </c>
      <c r="B44" s="1060"/>
      <c r="C44" s="421">
        <v>6</v>
      </c>
      <c r="D44" s="422">
        <v>820</v>
      </c>
      <c r="E44" s="430">
        <f t="shared" si="4"/>
        <v>738</v>
      </c>
      <c r="F44" s="431">
        <f t="shared" si="5"/>
        <v>697</v>
      </c>
    </row>
    <row r="45" spans="1:6" ht="12.75" customHeight="1">
      <c r="A45" s="1059" t="s">
        <v>954</v>
      </c>
      <c r="B45" s="1059"/>
      <c r="C45" s="448">
        <v>1.6</v>
      </c>
      <c r="D45" s="449">
        <v>330</v>
      </c>
      <c r="E45" s="450">
        <f t="shared" si="4"/>
        <v>297</v>
      </c>
      <c r="F45" s="451">
        <f t="shared" si="5"/>
        <v>280.5</v>
      </c>
    </row>
    <row r="46" spans="1:6" ht="12.75" customHeight="1">
      <c r="A46" s="1056" t="s">
        <v>955</v>
      </c>
      <c r="B46" s="1056"/>
      <c r="C46" s="452"/>
      <c r="D46" s="453"/>
      <c r="E46" s="454"/>
      <c r="F46" s="455"/>
    </row>
    <row r="47" spans="1:6" ht="12.75">
      <c r="A47" s="414" t="s">
        <v>956</v>
      </c>
      <c r="B47" s="415" t="s">
        <v>957</v>
      </c>
      <c r="C47" s="415">
        <v>2</v>
      </c>
      <c r="D47" s="416">
        <v>1000</v>
      </c>
      <c r="E47" s="417">
        <f aca="true" t="shared" si="6" ref="E47:E54">D47*0.9</f>
        <v>900</v>
      </c>
      <c r="F47" s="418">
        <f aca="true" t="shared" si="7" ref="F47:F54">D47*0.85</f>
        <v>850</v>
      </c>
    </row>
    <row r="48" spans="1:6" ht="12.75">
      <c r="A48" s="419" t="s">
        <v>958</v>
      </c>
      <c r="B48" s="420" t="s">
        <v>959</v>
      </c>
      <c r="C48" s="420">
        <v>2.2</v>
      </c>
      <c r="D48" s="427">
        <v>1050</v>
      </c>
      <c r="E48" s="423">
        <f t="shared" si="6"/>
        <v>945</v>
      </c>
      <c r="F48" s="456">
        <f t="shared" si="7"/>
        <v>892.5</v>
      </c>
    </row>
    <row r="49" spans="1:6" ht="12.75">
      <c r="A49" s="419" t="s">
        <v>960</v>
      </c>
      <c r="B49" s="420" t="s">
        <v>961</v>
      </c>
      <c r="C49" s="420">
        <v>2.3</v>
      </c>
      <c r="D49" s="427">
        <v>1070</v>
      </c>
      <c r="E49" s="423">
        <f t="shared" si="6"/>
        <v>963</v>
      </c>
      <c r="F49" s="424">
        <f t="shared" si="7"/>
        <v>909.5</v>
      </c>
    </row>
    <row r="50" spans="1:6" ht="12.75">
      <c r="A50" s="419" t="s">
        <v>962</v>
      </c>
      <c r="B50" s="420" t="s">
        <v>963</v>
      </c>
      <c r="C50" s="420">
        <v>2.5</v>
      </c>
      <c r="D50" s="427">
        <v>1100</v>
      </c>
      <c r="E50" s="423">
        <f t="shared" si="6"/>
        <v>990</v>
      </c>
      <c r="F50" s="456">
        <f t="shared" si="7"/>
        <v>935</v>
      </c>
    </row>
    <row r="51" spans="1:6" ht="12.75">
      <c r="A51" s="419" t="s">
        <v>964</v>
      </c>
      <c r="B51" s="420" t="s">
        <v>965</v>
      </c>
      <c r="C51" s="420">
        <v>2.8</v>
      </c>
      <c r="D51" s="427">
        <v>1150</v>
      </c>
      <c r="E51" s="423">
        <f t="shared" si="6"/>
        <v>1035</v>
      </c>
      <c r="F51" s="424">
        <f t="shared" si="7"/>
        <v>977.5</v>
      </c>
    </row>
    <row r="52" spans="1:6" ht="12.75">
      <c r="A52" s="419" t="s">
        <v>966</v>
      </c>
      <c r="B52" s="420" t="s">
        <v>967</v>
      </c>
      <c r="C52" s="420">
        <v>5.7</v>
      </c>
      <c r="D52" s="427">
        <v>1800</v>
      </c>
      <c r="E52" s="423">
        <f t="shared" si="6"/>
        <v>1620</v>
      </c>
      <c r="F52" s="424">
        <f t="shared" si="7"/>
        <v>1530</v>
      </c>
    </row>
    <row r="53" spans="1:6" ht="12.75">
      <c r="A53" s="419" t="s">
        <v>968</v>
      </c>
      <c r="B53" s="420" t="s">
        <v>969</v>
      </c>
      <c r="C53" s="420">
        <v>7</v>
      </c>
      <c r="D53" s="427">
        <v>2500</v>
      </c>
      <c r="E53" s="423">
        <f t="shared" si="6"/>
        <v>2250</v>
      </c>
      <c r="F53" s="424">
        <f t="shared" si="7"/>
        <v>2125</v>
      </c>
    </row>
    <row r="54" spans="1:6" ht="12.75">
      <c r="A54" s="437" t="s">
        <v>970</v>
      </c>
      <c r="B54" s="421" t="s">
        <v>971</v>
      </c>
      <c r="C54" s="421">
        <v>11.6</v>
      </c>
      <c r="D54" s="422">
        <v>3400</v>
      </c>
      <c r="E54" s="430">
        <f t="shared" si="6"/>
        <v>3060</v>
      </c>
      <c r="F54" s="431">
        <f t="shared" si="7"/>
        <v>2890</v>
      </c>
    </row>
    <row r="55" spans="1:6" ht="12.75" customHeight="1">
      <c r="A55" s="1064" t="s">
        <v>972</v>
      </c>
      <c r="B55" s="1064"/>
      <c r="C55" s="438"/>
      <c r="D55" s="439"/>
      <c r="E55" s="440"/>
      <c r="F55" s="441"/>
    </row>
    <row r="56" spans="1:6" ht="12.75">
      <c r="A56" s="442" t="s">
        <v>973</v>
      </c>
      <c r="B56" s="444" t="s">
        <v>921</v>
      </c>
      <c r="C56" s="444">
        <v>19.3</v>
      </c>
      <c r="D56" s="445">
        <v>3300</v>
      </c>
      <c r="E56" s="446">
        <f>D56*0.9</f>
        <v>2970</v>
      </c>
      <c r="F56" s="447">
        <f>D56*0.85</f>
        <v>2805</v>
      </c>
    </row>
    <row r="57" spans="1:6" ht="12.75">
      <c r="A57" s="419" t="s">
        <v>974</v>
      </c>
      <c r="B57" s="420" t="s">
        <v>923</v>
      </c>
      <c r="C57" s="420">
        <v>15.6</v>
      </c>
      <c r="D57" s="427">
        <v>2700</v>
      </c>
      <c r="E57" s="423">
        <f>D57*0.9</f>
        <v>2430</v>
      </c>
      <c r="F57" s="424">
        <f>D57*0.85</f>
        <v>2295</v>
      </c>
    </row>
    <row r="58" spans="1:6" ht="12.75">
      <c r="A58" s="419" t="s">
        <v>975</v>
      </c>
      <c r="B58" s="420" t="s">
        <v>921</v>
      </c>
      <c r="C58" s="420">
        <v>21.2</v>
      </c>
      <c r="D58" s="427">
        <v>3300</v>
      </c>
      <c r="E58" s="423">
        <f>D58*0.9</f>
        <v>2970</v>
      </c>
      <c r="F58" s="424">
        <f>D58*0.85</f>
        <v>2805</v>
      </c>
    </row>
    <row r="59" spans="1:6" ht="12.75">
      <c r="A59" s="419" t="s">
        <v>976</v>
      </c>
      <c r="B59" s="420" t="s">
        <v>923</v>
      </c>
      <c r="C59" s="420">
        <v>17</v>
      </c>
      <c r="D59" s="427">
        <v>3100</v>
      </c>
      <c r="E59" s="423">
        <f>D59*0.9</f>
        <v>2790</v>
      </c>
      <c r="F59" s="424">
        <f>D59*0.85</f>
        <v>2635</v>
      </c>
    </row>
    <row r="60" spans="1:6" ht="13.5" customHeight="1">
      <c r="A60" s="1059" t="s">
        <v>977</v>
      </c>
      <c r="B60" s="1059"/>
      <c r="C60" s="448">
        <v>0.7</v>
      </c>
      <c r="D60" s="449">
        <v>130</v>
      </c>
      <c r="E60" s="450">
        <f>D60*0.9</f>
        <v>117</v>
      </c>
      <c r="F60" s="451">
        <f>D60*0.85</f>
        <v>110.5</v>
      </c>
    </row>
    <row r="61" spans="1:6" ht="12.75" customHeight="1">
      <c r="A61" s="1057" t="s">
        <v>978</v>
      </c>
      <c r="B61" s="1057"/>
      <c r="C61" s="457"/>
      <c r="D61" s="458"/>
      <c r="E61" s="459"/>
      <c r="F61" s="460"/>
    </row>
    <row r="62" spans="1:6" ht="12.75">
      <c r="A62" s="428" t="s">
        <v>979</v>
      </c>
      <c r="B62" s="420" t="s">
        <v>980</v>
      </c>
      <c r="C62" s="420">
        <v>9.7</v>
      </c>
      <c r="D62" s="427">
        <v>2100</v>
      </c>
      <c r="E62" s="423">
        <f aca="true" t="shared" si="8" ref="E62:E68">D62*0.9</f>
        <v>1890</v>
      </c>
      <c r="F62" s="424">
        <f aca="true" t="shared" si="9" ref="F62:F68">D62*0.85</f>
        <v>1785</v>
      </c>
    </row>
    <row r="63" spans="1:6" ht="12.75">
      <c r="A63" s="428" t="s">
        <v>981</v>
      </c>
      <c r="B63" s="420" t="s">
        <v>982</v>
      </c>
      <c r="C63" s="420">
        <v>15.7</v>
      </c>
      <c r="D63" s="427">
        <v>3100</v>
      </c>
      <c r="E63" s="423">
        <f t="shared" si="8"/>
        <v>2790</v>
      </c>
      <c r="F63" s="424">
        <f t="shared" si="9"/>
        <v>2635</v>
      </c>
    </row>
    <row r="64" spans="1:6" ht="12.75">
      <c r="A64" s="428" t="s">
        <v>983</v>
      </c>
      <c r="B64" s="420" t="s">
        <v>984</v>
      </c>
      <c r="C64" s="420">
        <v>22.1</v>
      </c>
      <c r="D64" s="427">
        <v>4300</v>
      </c>
      <c r="E64" s="423">
        <f t="shared" si="8"/>
        <v>3870</v>
      </c>
      <c r="F64" s="424">
        <f t="shared" si="9"/>
        <v>3655</v>
      </c>
    </row>
    <row r="65" spans="1:6" ht="12.75">
      <c r="A65" s="428" t="s">
        <v>985</v>
      </c>
      <c r="B65" s="420" t="s">
        <v>986</v>
      </c>
      <c r="C65" s="420">
        <v>27.8</v>
      </c>
      <c r="D65" s="427">
        <v>5300</v>
      </c>
      <c r="E65" s="423">
        <f t="shared" si="8"/>
        <v>4770</v>
      </c>
      <c r="F65" s="424">
        <f t="shared" si="9"/>
        <v>4505</v>
      </c>
    </row>
    <row r="66" spans="1:6" ht="12.75">
      <c r="A66" s="428" t="s">
        <v>987</v>
      </c>
      <c r="B66" s="420" t="s">
        <v>988</v>
      </c>
      <c r="C66" s="420">
        <v>16.1</v>
      </c>
      <c r="D66" s="427">
        <v>6100</v>
      </c>
      <c r="E66" s="423">
        <f t="shared" si="8"/>
        <v>5490</v>
      </c>
      <c r="F66" s="424">
        <f t="shared" si="9"/>
        <v>5185</v>
      </c>
    </row>
    <row r="67" spans="1:6" ht="12.75">
      <c r="A67" s="428" t="s">
        <v>989</v>
      </c>
      <c r="B67" s="420" t="s">
        <v>990</v>
      </c>
      <c r="C67" s="420">
        <v>9.4</v>
      </c>
      <c r="D67" s="427">
        <v>3700</v>
      </c>
      <c r="E67" s="423">
        <f t="shared" si="8"/>
        <v>3330</v>
      </c>
      <c r="F67" s="424">
        <f t="shared" si="9"/>
        <v>3145</v>
      </c>
    </row>
    <row r="68" spans="1:6" ht="12.75">
      <c r="A68" s="461" t="s">
        <v>991</v>
      </c>
      <c r="B68" s="448" t="s">
        <v>992</v>
      </c>
      <c r="C68" s="448">
        <v>0.95</v>
      </c>
      <c r="D68" s="449">
        <v>160</v>
      </c>
      <c r="E68" s="450">
        <f t="shared" si="8"/>
        <v>144</v>
      </c>
      <c r="F68" s="451">
        <f t="shared" si="9"/>
        <v>136</v>
      </c>
    </row>
    <row r="69" spans="1:6" ht="12.75" customHeight="1">
      <c r="A69" s="1056" t="s">
        <v>993</v>
      </c>
      <c r="B69" s="1056"/>
      <c r="C69" s="452"/>
      <c r="D69" s="453"/>
      <c r="E69" s="454"/>
      <c r="F69" s="455"/>
    </row>
    <row r="70" spans="1:6" ht="12.75">
      <c r="A70" s="414" t="s">
        <v>994</v>
      </c>
      <c r="B70" s="415" t="s">
        <v>995</v>
      </c>
      <c r="C70" s="415">
        <v>39.1</v>
      </c>
      <c r="D70" s="416">
        <v>14200</v>
      </c>
      <c r="E70" s="417">
        <f aca="true" t="shared" si="10" ref="E70:E75">D70*0.9</f>
        <v>12780</v>
      </c>
      <c r="F70" s="418">
        <f aca="true" t="shared" si="11" ref="F70:F75">D70*0.85</f>
        <v>12070</v>
      </c>
    </row>
    <row r="71" spans="1:6" ht="12.75">
      <c r="A71" s="419" t="s">
        <v>996</v>
      </c>
      <c r="B71" s="420" t="s">
        <v>997</v>
      </c>
      <c r="C71" s="420">
        <v>62.9</v>
      </c>
      <c r="D71" s="427">
        <v>21500</v>
      </c>
      <c r="E71" s="423">
        <f t="shared" si="10"/>
        <v>19350</v>
      </c>
      <c r="F71" s="424">
        <f t="shared" si="11"/>
        <v>18275</v>
      </c>
    </row>
    <row r="72" spans="1:6" ht="12.75">
      <c r="A72" s="437" t="s">
        <v>998</v>
      </c>
      <c r="B72" s="421" t="s">
        <v>997</v>
      </c>
      <c r="C72" s="421">
        <v>67.8</v>
      </c>
      <c r="D72" s="422">
        <v>23700</v>
      </c>
      <c r="E72" s="423">
        <f t="shared" si="10"/>
        <v>21330</v>
      </c>
      <c r="F72" s="424">
        <f t="shared" si="11"/>
        <v>20145</v>
      </c>
    </row>
    <row r="73" spans="1:6" ht="12.75" customHeight="1">
      <c r="A73" s="1067" t="s">
        <v>999</v>
      </c>
      <c r="B73" s="1067"/>
      <c r="C73" s="420">
        <v>0.4</v>
      </c>
      <c r="D73" s="427">
        <v>115</v>
      </c>
      <c r="E73" s="423">
        <f t="shared" si="10"/>
        <v>103.5</v>
      </c>
      <c r="F73" s="424">
        <f t="shared" si="11"/>
        <v>97.75</v>
      </c>
    </row>
    <row r="74" spans="1:6" ht="12.75" customHeight="1">
      <c r="A74" s="1067" t="s">
        <v>1000</v>
      </c>
      <c r="B74" s="1067"/>
      <c r="C74" s="420">
        <v>0.1</v>
      </c>
      <c r="D74" s="427">
        <v>350</v>
      </c>
      <c r="E74" s="423">
        <f t="shared" si="10"/>
        <v>315</v>
      </c>
      <c r="F74" s="456">
        <f t="shared" si="11"/>
        <v>297.5</v>
      </c>
    </row>
    <row r="75" spans="1:6" ht="12.75" customHeight="1">
      <c r="A75" s="1059" t="s">
        <v>1001</v>
      </c>
      <c r="B75" s="1059"/>
      <c r="C75" s="421">
        <v>0.1</v>
      </c>
      <c r="D75" s="422">
        <v>280</v>
      </c>
      <c r="E75" s="430">
        <f t="shared" si="10"/>
        <v>252</v>
      </c>
      <c r="F75" s="431">
        <f t="shared" si="11"/>
        <v>238</v>
      </c>
    </row>
    <row r="76" spans="1:6" ht="12.75" customHeight="1">
      <c r="A76" s="1063" t="s">
        <v>1002</v>
      </c>
      <c r="B76" s="1063"/>
      <c r="C76" s="411"/>
      <c r="D76" s="462"/>
      <c r="E76" s="463"/>
      <c r="F76" s="464"/>
    </row>
    <row r="77" spans="1:6" ht="12.75">
      <c r="A77" s="414" t="s">
        <v>1003</v>
      </c>
      <c r="B77" s="415" t="s">
        <v>1004</v>
      </c>
      <c r="C77" s="415">
        <v>29</v>
      </c>
      <c r="D77" s="416">
        <v>6700</v>
      </c>
      <c r="E77" s="417">
        <f>D77*0.9</f>
        <v>6030</v>
      </c>
      <c r="F77" s="418">
        <f>D77*0.85</f>
        <v>5695</v>
      </c>
    </row>
    <row r="78" spans="1:6" ht="12.75">
      <c r="A78" s="419" t="s">
        <v>1005</v>
      </c>
      <c r="B78" s="420" t="s">
        <v>1006</v>
      </c>
      <c r="C78" s="420">
        <v>39</v>
      </c>
      <c r="D78" s="427">
        <v>8900</v>
      </c>
      <c r="E78" s="423">
        <f>D78*0.9</f>
        <v>8010</v>
      </c>
      <c r="F78" s="424">
        <f>D78*0.85</f>
        <v>7565</v>
      </c>
    </row>
    <row r="79" spans="1:6" ht="12.75">
      <c r="A79" s="419" t="s">
        <v>1007</v>
      </c>
      <c r="B79" s="420" t="s">
        <v>1008</v>
      </c>
      <c r="C79" s="420">
        <v>49</v>
      </c>
      <c r="D79" s="427">
        <v>10900</v>
      </c>
      <c r="E79" s="423">
        <f>D79*0.9</f>
        <v>9810</v>
      </c>
      <c r="F79" s="424">
        <f>D79*0.85</f>
        <v>9265</v>
      </c>
    </row>
    <row r="80" spans="1:6" ht="12.75" customHeight="1">
      <c r="A80" s="1064" t="s">
        <v>1009</v>
      </c>
      <c r="B80" s="1064"/>
      <c r="C80" s="438"/>
      <c r="D80" s="439"/>
      <c r="E80" s="440"/>
      <c r="F80" s="441"/>
    </row>
    <row r="81" spans="1:6" ht="12.75">
      <c r="A81" s="442" t="s">
        <v>1010</v>
      </c>
      <c r="B81" s="444" t="s">
        <v>1011</v>
      </c>
      <c r="C81" s="444">
        <v>79.4</v>
      </c>
      <c r="D81" s="445">
        <v>23700</v>
      </c>
      <c r="E81" s="446">
        <f>D81*0.9</f>
        <v>21330</v>
      </c>
      <c r="F81" s="447">
        <f>D81*0.85</f>
        <v>20145</v>
      </c>
    </row>
    <row r="82" spans="1:6" ht="12.75">
      <c r="A82" s="465" t="s">
        <v>1012</v>
      </c>
      <c r="B82" s="448" t="s">
        <v>1011</v>
      </c>
      <c r="C82" s="448"/>
      <c r="D82" s="449">
        <v>32100</v>
      </c>
      <c r="E82" s="450">
        <f>D82*0.9</f>
        <v>28890</v>
      </c>
      <c r="F82" s="451">
        <f>D82*0.85</f>
        <v>27285</v>
      </c>
    </row>
    <row r="83" spans="1:6" ht="12.75" customHeight="1">
      <c r="A83" s="1057" t="s">
        <v>1013</v>
      </c>
      <c r="B83" s="1057"/>
      <c r="C83" s="457"/>
      <c r="D83" s="458"/>
      <c r="E83" s="459"/>
      <c r="F83" s="460"/>
    </row>
    <row r="84" spans="1:6" ht="12.75">
      <c r="A84" s="442" t="s">
        <v>1014</v>
      </c>
      <c r="B84" s="443" t="s">
        <v>944</v>
      </c>
      <c r="C84" s="444">
        <v>41</v>
      </c>
      <c r="D84" s="466">
        <v>10200</v>
      </c>
      <c r="E84" s="446">
        <f>D84*0.95</f>
        <v>9690</v>
      </c>
      <c r="F84" s="447">
        <f>D84*0.9</f>
        <v>9180</v>
      </c>
    </row>
    <row r="85" spans="1:6" ht="12.75">
      <c r="A85" s="419" t="s">
        <v>1015</v>
      </c>
      <c r="B85" s="467" t="s">
        <v>944</v>
      </c>
      <c r="C85" s="420">
        <v>41</v>
      </c>
      <c r="D85" s="426">
        <v>8700</v>
      </c>
      <c r="E85" s="423">
        <f>D85*0.95</f>
        <v>8265</v>
      </c>
      <c r="F85" s="424">
        <f>D85*0.9</f>
        <v>7830</v>
      </c>
    </row>
    <row r="86" spans="1:6" ht="12.75">
      <c r="A86" s="468" t="s">
        <v>1016</v>
      </c>
      <c r="B86" s="469" t="s">
        <v>1017</v>
      </c>
      <c r="C86" s="469">
        <v>75.7</v>
      </c>
      <c r="D86" s="470">
        <v>37400</v>
      </c>
      <c r="E86" s="450">
        <f>D86*0.9</f>
        <v>33660</v>
      </c>
      <c r="F86" s="451">
        <f>D86*0.85</f>
        <v>31790</v>
      </c>
    </row>
    <row r="87" spans="1:6" ht="12.75" customHeight="1">
      <c r="A87" s="1026" t="s">
        <v>1018</v>
      </c>
      <c r="B87" s="1026"/>
      <c r="C87" s="471"/>
      <c r="D87" s="453"/>
      <c r="E87" s="454"/>
      <c r="F87" s="455"/>
    </row>
    <row r="88" spans="1:6" ht="12.75">
      <c r="A88" s="428" t="s">
        <v>1019</v>
      </c>
      <c r="B88" s="472" t="s">
        <v>1020</v>
      </c>
      <c r="C88" s="472">
        <v>114.2</v>
      </c>
      <c r="D88" s="427">
        <v>59000</v>
      </c>
      <c r="E88" s="423">
        <f>D88*0.9</f>
        <v>53100</v>
      </c>
      <c r="F88" s="424">
        <f>D88*0.85</f>
        <v>50150</v>
      </c>
    </row>
    <row r="89" spans="1:6" ht="12.75" customHeight="1">
      <c r="A89" s="1027" t="s">
        <v>1021</v>
      </c>
      <c r="B89" s="1027"/>
      <c r="C89" s="473"/>
      <c r="D89" s="439"/>
      <c r="E89" s="440"/>
      <c r="F89" s="441"/>
    </row>
    <row r="90" spans="1:6" ht="12.75">
      <c r="A90" s="474" t="s">
        <v>1022</v>
      </c>
      <c r="B90" s="475" t="s">
        <v>1023</v>
      </c>
      <c r="C90" s="475">
        <v>2</v>
      </c>
      <c r="D90" s="445">
        <v>540</v>
      </c>
      <c r="E90" s="446">
        <f>D90*0.9</f>
        <v>486</v>
      </c>
      <c r="F90" s="476">
        <f>D90*0.85</f>
        <v>459</v>
      </c>
    </row>
    <row r="91" spans="1:6" ht="12.75">
      <c r="A91" s="461" t="s">
        <v>1024</v>
      </c>
      <c r="B91" s="477" t="s">
        <v>1025</v>
      </c>
      <c r="C91" s="477">
        <v>2.3</v>
      </c>
      <c r="D91" s="449">
        <v>580</v>
      </c>
      <c r="E91" s="450">
        <f>D91*0.9</f>
        <v>522</v>
      </c>
      <c r="F91" s="478">
        <f>D91*0.85</f>
        <v>493</v>
      </c>
    </row>
    <row r="92" spans="1:6" ht="12.75" customHeight="1">
      <c r="A92" s="1026" t="s">
        <v>1026</v>
      </c>
      <c r="B92" s="1026"/>
      <c r="C92" s="471"/>
      <c r="D92" s="453"/>
      <c r="E92" s="454"/>
      <c r="F92" s="455"/>
    </row>
    <row r="93" spans="1:6" ht="12.75">
      <c r="A93" s="479" t="s">
        <v>1027</v>
      </c>
      <c r="B93" s="480" t="s">
        <v>990</v>
      </c>
      <c r="C93" s="480">
        <v>9.4</v>
      </c>
      <c r="D93" s="416">
        <v>3706</v>
      </c>
      <c r="E93" s="417">
        <f>D93*0.9</f>
        <v>3335.4</v>
      </c>
      <c r="F93" s="418">
        <f>D93*0.85</f>
        <v>3150.1</v>
      </c>
    </row>
    <row r="94" spans="1:6" ht="12.75">
      <c r="A94" s="429" t="s">
        <v>1028</v>
      </c>
      <c r="B94" s="481" t="s">
        <v>695</v>
      </c>
      <c r="C94" s="481">
        <v>2.8</v>
      </c>
      <c r="D94" s="422">
        <v>2000</v>
      </c>
      <c r="E94" s="430">
        <f>D94*0.9</f>
        <v>1800</v>
      </c>
      <c r="F94" s="432">
        <f>D94*0.85</f>
        <v>1700</v>
      </c>
    </row>
    <row r="95" spans="1:6" ht="12.75" customHeight="1">
      <c r="A95" s="1028" t="s">
        <v>1029</v>
      </c>
      <c r="B95" s="1028"/>
      <c r="C95" s="483"/>
      <c r="D95" s="462"/>
      <c r="E95" s="463"/>
      <c r="F95" s="464"/>
    </row>
    <row r="96" spans="1:6" ht="12.75">
      <c r="A96" s="479" t="s">
        <v>1030</v>
      </c>
      <c r="B96" s="480" t="s">
        <v>681</v>
      </c>
      <c r="C96" s="480">
        <v>0.65</v>
      </c>
      <c r="D96" s="416">
        <v>700</v>
      </c>
      <c r="E96" s="417">
        <f>D96*0.9</f>
        <v>630</v>
      </c>
      <c r="F96" s="418">
        <f>D96*0.85</f>
        <v>595</v>
      </c>
    </row>
    <row r="97" spans="1:6" ht="12.75">
      <c r="A97" s="428" t="s">
        <v>1031</v>
      </c>
      <c r="B97" s="472" t="s">
        <v>1032</v>
      </c>
      <c r="C97" s="472">
        <v>2.5</v>
      </c>
      <c r="D97" s="427">
        <v>2200</v>
      </c>
      <c r="E97" s="423">
        <f>D97*0.9</f>
        <v>1980</v>
      </c>
      <c r="F97" s="424">
        <f>D97*0.85</f>
        <v>1870</v>
      </c>
    </row>
    <row r="98" spans="1:6" ht="12.75">
      <c r="A98" s="429" t="s">
        <v>1033</v>
      </c>
      <c r="B98" s="481" t="s">
        <v>1034</v>
      </c>
      <c r="C98" s="481">
        <v>4.5</v>
      </c>
      <c r="D98" s="422">
        <v>3000</v>
      </c>
      <c r="E98" s="430">
        <f>D98*0.9</f>
        <v>2700</v>
      </c>
      <c r="F98" s="431">
        <f>D98*0.85</f>
        <v>2550</v>
      </c>
    </row>
    <row r="99" spans="1:6" ht="12.75" customHeight="1">
      <c r="A99" s="1028" t="s">
        <v>1035</v>
      </c>
      <c r="B99" s="1028"/>
      <c r="C99" s="483"/>
      <c r="D99" s="462"/>
      <c r="E99" s="463"/>
      <c r="F99" s="464"/>
    </row>
    <row r="100" spans="1:6" ht="12.75">
      <c r="A100" s="479" t="s">
        <v>1036</v>
      </c>
      <c r="B100" s="480" t="s">
        <v>1037</v>
      </c>
      <c r="C100" s="480">
        <v>22.4</v>
      </c>
      <c r="D100" s="416">
        <v>9200</v>
      </c>
      <c r="E100" s="417">
        <f>D100*0.9</f>
        <v>8280</v>
      </c>
      <c r="F100" s="418">
        <f>D100*0.85</f>
        <v>7820</v>
      </c>
    </row>
    <row r="101" spans="1:6" ht="12.75" customHeight="1">
      <c r="A101" s="1025" t="s">
        <v>1038</v>
      </c>
      <c r="B101" s="1025"/>
      <c r="C101" s="472">
        <v>0.2</v>
      </c>
      <c r="D101" s="427">
        <v>58</v>
      </c>
      <c r="E101" s="485">
        <f>D101*0.9</f>
        <v>52.2</v>
      </c>
      <c r="F101" s="456">
        <f>D101*0.85</f>
        <v>49.3</v>
      </c>
    </row>
    <row r="102" spans="1:6" ht="12.75">
      <c r="A102" s="429" t="s">
        <v>1039</v>
      </c>
      <c r="B102" s="481" t="s">
        <v>1040</v>
      </c>
      <c r="C102" s="481">
        <v>18.1</v>
      </c>
      <c r="D102" s="422">
        <v>3600</v>
      </c>
      <c r="E102" s="430">
        <f>D102*0.9</f>
        <v>3240</v>
      </c>
      <c r="F102" s="431">
        <f>D102*0.85</f>
        <v>3060</v>
      </c>
    </row>
    <row r="103" spans="1:6" ht="12.75">
      <c r="A103" s="429" t="s">
        <v>1041</v>
      </c>
      <c r="B103" s="481" t="s">
        <v>1042</v>
      </c>
      <c r="C103" s="481">
        <v>18.1</v>
      </c>
      <c r="D103" s="422">
        <v>3300</v>
      </c>
      <c r="E103" s="430">
        <f>D103*0.9</f>
        <v>2970</v>
      </c>
      <c r="F103" s="431">
        <f>D103*0.85</f>
        <v>2805</v>
      </c>
    </row>
    <row r="104" spans="1:6" ht="12.75">
      <c r="A104" s="482" t="s">
        <v>1043</v>
      </c>
      <c r="B104" s="433"/>
      <c r="C104" s="483"/>
      <c r="D104" s="462"/>
      <c r="E104" s="463"/>
      <c r="F104" s="464"/>
    </row>
    <row r="105" spans="1:6" ht="12.75" customHeight="1">
      <c r="A105" s="1029" t="s">
        <v>1044</v>
      </c>
      <c r="B105" s="1029"/>
      <c r="C105" s="1029"/>
      <c r="D105" s="416">
        <v>5</v>
      </c>
      <c r="E105" s="487">
        <f>D105*0.9</f>
        <v>4.5</v>
      </c>
      <c r="F105" s="488">
        <f>D105*0.85</f>
        <v>4.25</v>
      </c>
    </row>
    <row r="106" spans="1:6" ht="12.75" customHeight="1">
      <c r="A106" s="1025" t="s">
        <v>1045</v>
      </c>
      <c r="B106" s="1025"/>
      <c r="C106" s="1025"/>
      <c r="D106" s="427">
        <v>11</v>
      </c>
      <c r="E106" s="485">
        <f>D106*0.9</f>
        <v>9.9</v>
      </c>
      <c r="F106" s="456">
        <f>D106*0.85</f>
        <v>9.35</v>
      </c>
    </row>
    <row r="107" spans="1:6" ht="12.75" customHeight="1">
      <c r="A107" s="1025" t="s">
        <v>1046</v>
      </c>
      <c r="B107" s="1025"/>
      <c r="C107" s="1025"/>
      <c r="D107" s="427">
        <v>190</v>
      </c>
      <c r="E107" s="423">
        <f>D107*0.9</f>
        <v>171</v>
      </c>
      <c r="F107" s="456">
        <f>D107*0.85</f>
        <v>161.5</v>
      </c>
    </row>
    <row r="108" spans="1:6" ht="13.5" customHeight="1">
      <c r="A108" s="1059" t="s">
        <v>1047</v>
      </c>
      <c r="B108" s="1059"/>
      <c r="C108" s="1059"/>
      <c r="D108" s="449">
        <v>55</v>
      </c>
      <c r="E108" s="450">
        <f>D108*0.9</f>
        <v>49.5</v>
      </c>
      <c r="F108" s="478">
        <f>D108*0.85</f>
        <v>46.75</v>
      </c>
    </row>
    <row r="109" spans="1:4" ht="12.75">
      <c r="A109" s="489" t="s">
        <v>1048</v>
      </c>
      <c r="B109" s="490"/>
      <c r="C109" s="490"/>
      <c r="D109" s="490"/>
    </row>
    <row r="110" spans="1:4" ht="12.75">
      <c r="A110" s="489" t="s">
        <v>1049</v>
      </c>
      <c r="B110" s="490"/>
      <c r="C110" s="490"/>
      <c r="D110" s="490"/>
    </row>
    <row r="111" spans="1:4" ht="12.75">
      <c r="A111" s="489" t="s">
        <v>1050</v>
      </c>
      <c r="B111" s="490"/>
      <c r="C111" s="490"/>
      <c r="D111" s="490"/>
    </row>
    <row r="112" ht="12.75">
      <c r="A112" s="402" t="s">
        <v>1051</v>
      </c>
    </row>
  </sheetData>
  <sheetProtection/>
  <mergeCells count="36">
    <mergeCell ref="A99:B99"/>
    <mergeCell ref="A101:B101"/>
    <mergeCell ref="A105:C105"/>
    <mergeCell ref="A106:C106"/>
    <mergeCell ref="A73:B73"/>
    <mergeCell ref="A74:B74"/>
    <mergeCell ref="A107:C107"/>
    <mergeCell ref="A108:C108"/>
    <mergeCell ref="A80:B80"/>
    <mergeCell ref="A83:B83"/>
    <mergeCell ref="A87:B87"/>
    <mergeCell ref="A89:B89"/>
    <mergeCell ref="A92:B92"/>
    <mergeCell ref="A95:B95"/>
    <mergeCell ref="A75:B75"/>
    <mergeCell ref="A76:B76"/>
    <mergeCell ref="A42:B42"/>
    <mergeCell ref="A44:B44"/>
    <mergeCell ref="A45:B45"/>
    <mergeCell ref="A46:B46"/>
    <mergeCell ref="A55:B55"/>
    <mergeCell ref="A60:B60"/>
    <mergeCell ref="A61:B61"/>
    <mergeCell ref="A69:B69"/>
    <mergeCell ref="A37:B37"/>
    <mergeCell ref="A39:B39"/>
    <mergeCell ref="A4:A5"/>
    <mergeCell ref="B4:B5"/>
    <mergeCell ref="A25:B25"/>
    <mergeCell ref="A27:B27"/>
    <mergeCell ref="A30:B30"/>
    <mergeCell ref="A32:B32"/>
    <mergeCell ref="C4:C5"/>
    <mergeCell ref="D4:F4"/>
    <mergeCell ref="A6:B6"/>
    <mergeCell ref="A22:B22"/>
  </mergeCells>
  <printOptions/>
  <pageMargins left="0.39375" right="0.39375" top="0.27569444444444446" bottom="0.2756944444444444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4"/>
  <sheetViews>
    <sheetView zoomScaleSheetLayoutView="100" zoomScalePageLayoutView="0" workbookViewId="0" topLeftCell="A1">
      <selection activeCell="B3" sqref="B3"/>
    </sheetView>
  </sheetViews>
  <sheetFormatPr defaultColWidth="10.25390625" defaultRowHeight="12.75"/>
  <cols>
    <col min="1" max="1" width="43.125" style="491" customWidth="1"/>
    <col min="2" max="2" width="20.125" style="491" customWidth="1"/>
    <col min="3" max="3" width="7.75390625" style="491" customWidth="1"/>
    <col min="4" max="4" width="10.75390625" style="491" customWidth="1"/>
    <col min="5" max="6" width="9.375" style="491" customWidth="1"/>
    <col min="7" max="16384" width="10.25390625" style="491" customWidth="1"/>
  </cols>
  <sheetData>
    <row r="1" spans="1:6" ht="15.75">
      <c r="A1" s="492"/>
      <c r="B1" s="493"/>
      <c r="C1" s="492"/>
      <c r="D1" s="492"/>
      <c r="E1" s="492"/>
      <c r="F1" s="492"/>
    </row>
    <row r="2" spans="1:6" ht="15.75">
      <c r="A2" s="492"/>
      <c r="B2" s="493"/>
      <c r="C2" s="492"/>
      <c r="D2" s="492"/>
      <c r="E2" s="492"/>
      <c r="F2" s="492"/>
    </row>
    <row r="3" spans="1:6" ht="27" customHeight="1">
      <c r="A3" s="494"/>
      <c r="B3" s="493"/>
      <c r="C3" s="492"/>
      <c r="D3" s="492"/>
      <c r="E3" s="492"/>
      <c r="F3" s="492"/>
    </row>
    <row r="4" spans="1:6" s="495" customFormat="1" ht="12.75" customHeight="1">
      <c r="A4" s="1122" t="s">
        <v>2683</v>
      </c>
      <c r="B4" s="1030" t="s">
        <v>1052</v>
      </c>
      <c r="C4" s="1030" t="s">
        <v>2685</v>
      </c>
      <c r="D4" s="1031" t="s">
        <v>889</v>
      </c>
      <c r="E4" s="1031"/>
      <c r="F4" s="1031"/>
    </row>
    <row r="5" spans="1:6" s="495" customFormat="1" ht="12.75">
      <c r="A5" s="1122"/>
      <c r="B5" s="1030"/>
      <c r="C5" s="1030"/>
      <c r="D5" s="496" t="s">
        <v>1451</v>
      </c>
      <c r="E5" s="497" t="s">
        <v>1452</v>
      </c>
      <c r="F5" s="498" t="s">
        <v>1453</v>
      </c>
    </row>
    <row r="6" spans="1:6" s="495" customFormat="1" ht="12.75" customHeight="1">
      <c r="A6" s="1032" t="s">
        <v>1053</v>
      </c>
      <c r="B6" s="1032"/>
      <c r="C6" s="499"/>
      <c r="D6" s="500"/>
      <c r="E6" s="501"/>
      <c r="F6" s="502"/>
    </row>
    <row r="7" spans="1:6" s="495" customFormat="1" ht="12.75">
      <c r="A7" s="503" t="s">
        <v>1054</v>
      </c>
      <c r="B7" s="504" t="s">
        <v>1055</v>
      </c>
      <c r="C7" s="505">
        <v>71.4</v>
      </c>
      <c r="D7" s="506">
        <v>17300</v>
      </c>
      <c r="E7" s="507">
        <f aca="true" t="shared" si="0" ref="E7:E24">D7*0.9</f>
        <v>15570</v>
      </c>
      <c r="F7" s="508">
        <f aca="true" t="shared" si="1" ref="F7:F24">D7*0.85</f>
        <v>14705</v>
      </c>
    </row>
    <row r="8" spans="1:6" s="495" customFormat="1" ht="12.75">
      <c r="A8" s="503" t="s">
        <v>1056</v>
      </c>
      <c r="B8" s="504" t="s">
        <v>1055</v>
      </c>
      <c r="C8" s="505">
        <v>61.6</v>
      </c>
      <c r="D8" s="506">
        <v>10000</v>
      </c>
      <c r="E8" s="507">
        <f t="shared" si="0"/>
        <v>9000</v>
      </c>
      <c r="F8" s="508">
        <f t="shared" si="1"/>
        <v>8500</v>
      </c>
    </row>
    <row r="9" spans="1:6" s="495" customFormat="1" ht="12.75">
      <c r="A9" s="503" t="s">
        <v>1057</v>
      </c>
      <c r="B9" s="509" t="s">
        <v>1058</v>
      </c>
      <c r="C9" s="505">
        <v>78.4</v>
      </c>
      <c r="D9" s="506">
        <v>12100</v>
      </c>
      <c r="E9" s="507">
        <f t="shared" si="0"/>
        <v>10890</v>
      </c>
      <c r="F9" s="508">
        <f t="shared" si="1"/>
        <v>10285</v>
      </c>
    </row>
    <row r="10" spans="1:6" s="495" customFormat="1" ht="12.75">
      <c r="A10" s="503" t="s">
        <v>1059</v>
      </c>
      <c r="B10" s="509" t="s">
        <v>1058</v>
      </c>
      <c r="C10" s="505">
        <v>107.1</v>
      </c>
      <c r="D10" s="506">
        <v>22700</v>
      </c>
      <c r="E10" s="507">
        <f t="shared" si="0"/>
        <v>20430</v>
      </c>
      <c r="F10" s="508">
        <f t="shared" si="1"/>
        <v>19295</v>
      </c>
    </row>
    <row r="11" spans="1:6" s="495" customFormat="1" ht="12.75">
      <c r="A11" s="503" t="s">
        <v>1060</v>
      </c>
      <c r="B11" s="509" t="s">
        <v>1058</v>
      </c>
      <c r="C11" s="505">
        <v>97.3</v>
      </c>
      <c r="D11" s="506">
        <v>15400</v>
      </c>
      <c r="E11" s="507">
        <f t="shared" si="0"/>
        <v>13860</v>
      </c>
      <c r="F11" s="508">
        <f t="shared" si="1"/>
        <v>13090</v>
      </c>
    </row>
    <row r="12" spans="1:6" s="495" customFormat="1" ht="12.75">
      <c r="A12" s="503" t="s">
        <v>1061</v>
      </c>
      <c r="B12" s="509" t="s">
        <v>1058</v>
      </c>
      <c r="C12" s="505">
        <v>126</v>
      </c>
      <c r="D12" s="506">
        <v>26000</v>
      </c>
      <c r="E12" s="507">
        <f t="shared" si="0"/>
        <v>23400</v>
      </c>
      <c r="F12" s="508">
        <f t="shared" si="1"/>
        <v>22100</v>
      </c>
    </row>
    <row r="13" spans="1:6" s="495" customFormat="1" ht="12.75">
      <c r="A13" s="503" t="s">
        <v>1062</v>
      </c>
      <c r="B13" s="509" t="s">
        <v>1063</v>
      </c>
      <c r="C13" s="505">
        <v>167.8</v>
      </c>
      <c r="D13" s="506">
        <v>37100</v>
      </c>
      <c r="E13" s="507">
        <f t="shared" si="0"/>
        <v>33390</v>
      </c>
      <c r="F13" s="508">
        <f t="shared" si="1"/>
        <v>31535</v>
      </c>
    </row>
    <row r="14" spans="1:6" s="495" customFormat="1" ht="12.75">
      <c r="A14" s="503" t="s">
        <v>1064</v>
      </c>
      <c r="B14" s="509" t="s">
        <v>1063</v>
      </c>
      <c r="C14" s="505">
        <v>158</v>
      </c>
      <c r="D14" s="506">
        <v>29800</v>
      </c>
      <c r="E14" s="507">
        <f t="shared" si="0"/>
        <v>26820</v>
      </c>
      <c r="F14" s="508">
        <f t="shared" si="1"/>
        <v>25330</v>
      </c>
    </row>
    <row r="15" spans="1:6" s="495" customFormat="1" ht="12.75">
      <c r="A15" s="503" t="s">
        <v>1065</v>
      </c>
      <c r="B15" s="509" t="s">
        <v>1063</v>
      </c>
      <c r="C15" s="505">
        <v>148.2</v>
      </c>
      <c r="D15" s="506">
        <v>22500</v>
      </c>
      <c r="E15" s="507">
        <f t="shared" si="0"/>
        <v>20250</v>
      </c>
      <c r="F15" s="508">
        <f t="shared" si="1"/>
        <v>19125</v>
      </c>
    </row>
    <row r="16" spans="1:6" s="495" customFormat="1" ht="12.75">
      <c r="A16" s="503" t="s">
        <v>1066</v>
      </c>
      <c r="B16" s="509" t="s">
        <v>1063</v>
      </c>
      <c r="C16" s="505">
        <v>103.6</v>
      </c>
      <c r="D16" s="506">
        <v>14800</v>
      </c>
      <c r="E16" s="507">
        <f t="shared" si="0"/>
        <v>13320</v>
      </c>
      <c r="F16" s="508">
        <f t="shared" si="1"/>
        <v>12580</v>
      </c>
    </row>
    <row r="17" spans="1:6" s="495" customFormat="1" ht="12.75">
      <c r="A17" s="510" t="s">
        <v>1067</v>
      </c>
      <c r="B17" s="504" t="s">
        <v>1068</v>
      </c>
      <c r="C17" s="504">
        <v>42.7</v>
      </c>
      <c r="D17" s="511">
        <v>6700</v>
      </c>
      <c r="E17" s="507">
        <f t="shared" si="0"/>
        <v>6030</v>
      </c>
      <c r="F17" s="508">
        <f t="shared" si="1"/>
        <v>5695</v>
      </c>
    </row>
    <row r="18" spans="1:6" s="495" customFormat="1" ht="12.75">
      <c r="A18" s="510" t="s">
        <v>1069</v>
      </c>
      <c r="B18" s="509" t="s">
        <v>1070</v>
      </c>
      <c r="C18" s="509">
        <v>65.6</v>
      </c>
      <c r="D18" s="512">
        <v>9600</v>
      </c>
      <c r="E18" s="513">
        <f t="shared" si="0"/>
        <v>8640</v>
      </c>
      <c r="F18" s="514">
        <f t="shared" si="1"/>
        <v>8160</v>
      </c>
    </row>
    <row r="19" spans="1:6" s="495" customFormat="1" ht="12.75">
      <c r="A19" s="510" t="s">
        <v>1071</v>
      </c>
      <c r="B19" s="509" t="s">
        <v>1072</v>
      </c>
      <c r="C19" s="509">
        <v>86.9</v>
      </c>
      <c r="D19" s="512">
        <v>11900</v>
      </c>
      <c r="E19" s="513">
        <f t="shared" si="0"/>
        <v>10710</v>
      </c>
      <c r="F19" s="514">
        <f t="shared" si="1"/>
        <v>10115</v>
      </c>
    </row>
    <row r="20" spans="1:6" s="495" customFormat="1" ht="12.75">
      <c r="A20" s="510" t="s">
        <v>1073</v>
      </c>
      <c r="B20" s="509" t="s">
        <v>1074</v>
      </c>
      <c r="C20" s="509">
        <v>28.7</v>
      </c>
      <c r="D20" s="512">
        <v>10600</v>
      </c>
      <c r="E20" s="513">
        <f t="shared" si="0"/>
        <v>9540</v>
      </c>
      <c r="F20" s="514">
        <f t="shared" si="1"/>
        <v>9010</v>
      </c>
    </row>
    <row r="21" spans="1:6" s="495" customFormat="1" ht="12.75">
      <c r="A21" s="510" t="s">
        <v>1075</v>
      </c>
      <c r="B21" s="509" t="s">
        <v>1074</v>
      </c>
      <c r="C21" s="509">
        <v>18.9</v>
      </c>
      <c r="D21" s="512">
        <v>3300</v>
      </c>
      <c r="E21" s="513">
        <f t="shared" si="0"/>
        <v>2970</v>
      </c>
      <c r="F21" s="514">
        <f t="shared" si="1"/>
        <v>2805</v>
      </c>
    </row>
    <row r="22" spans="1:6" s="495" customFormat="1" ht="12.75">
      <c r="A22" s="510" t="s">
        <v>1076</v>
      </c>
      <c r="B22" s="509" t="s">
        <v>1077</v>
      </c>
      <c r="C22" s="509">
        <v>6.8</v>
      </c>
      <c r="D22" s="515">
        <v>1100</v>
      </c>
      <c r="E22" s="513">
        <f t="shared" si="0"/>
        <v>990</v>
      </c>
      <c r="F22" s="514">
        <f t="shared" si="1"/>
        <v>935</v>
      </c>
    </row>
    <row r="23" spans="1:6" s="495" customFormat="1" ht="12.75">
      <c r="A23" s="510" t="s">
        <v>1078</v>
      </c>
      <c r="B23" s="509" t="s">
        <v>1079</v>
      </c>
      <c r="C23" s="509">
        <v>12.8</v>
      </c>
      <c r="D23" s="512">
        <v>2500</v>
      </c>
      <c r="E23" s="513">
        <f t="shared" si="0"/>
        <v>2250</v>
      </c>
      <c r="F23" s="424">
        <f t="shared" si="1"/>
        <v>2125</v>
      </c>
    </row>
    <row r="24" spans="1:6" s="495" customFormat="1" ht="12.75">
      <c r="A24" s="516" t="s">
        <v>1080</v>
      </c>
      <c r="B24" s="496" t="s">
        <v>1081</v>
      </c>
      <c r="C24" s="496">
        <v>16.7</v>
      </c>
      <c r="D24" s="517">
        <v>2900</v>
      </c>
      <c r="E24" s="518">
        <f t="shared" si="0"/>
        <v>2610</v>
      </c>
      <c r="F24" s="519">
        <f t="shared" si="1"/>
        <v>2465</v>
      </c>
    </row>
    <row r="25" spans="1:6" s="495" customFormat="1" ht="12.75" customHeight="1">
      <c r="A25" s="1120" t="s">
        <v>1082</v>
      </c>
      <c r="B25" s="1120"/>
      <c r="C25" s="520"/>
      <c r="D25" s="521"/>
      <c r="E25" s="521"/>
      <c r="F25" s="522"/>
    </row>
    <row r="26" spans="1:6" s="495" customFormat="1" ht="12.75">
      <c r="A26" s="523" t="s">
        <v>1083</v>
      </c>
      <c r="B26" s="524" t="s">
        <v>1084</v>
      </c>
      <c r="C26" s="525">
        <v>56.8</v>
      </c>
      <c r="D26" s="526">
        <v>9300</v>
      </c>
      <c r="E26" s="527">
        <f aca="true" t="shared" si="2" ref="E26:E40">D26*0.9</f>
        <v>8370</v>
      </c>
      <c r="F26" s="528">
        <f aca="true" t="shared" si="3" ref="F26:F40">D26*0.85</f>
        <v>7905</v>
      </c>
    </row>
    <row r="27" spans="1:6" s="495" customFormat="1" ht="12.75">
      <c r="A27" s="529" t="s">
        <v>1085</v>
      </c>
      <c r="B27" s="530" t="s">
        <v>1084</v>
      </c>
      <c r="C27" s="531">
        <v>68.6</v>
      </c>
      <c r="D27" s="532">
        <v>20600</v>
      </c>
      <c r="E27" s="533">
        <f t="shared" si="2"/>
        <v>18540</v>
      </c>
      <c r="F27" s="508">
        <f t="shared" si="3"/>
        <v>17510</v>
      </c>
    </row>
    <row r="28" spans="1:6" s="495" customFormat="1" ht="12.75">
      <c r="A28" s="529" t="s">
        <v>1086</v>
      </c>
      <c r="B28" s="530" t="s">
        <v>1084</v>
      </c>
      <c r="C28" s="531">
        <v>58.6</v>
      </c>
      <c r="D28" s="532">
        <v>10400</v>
      </c>
      <c r="E28" s="533">
        <f t="shared" si="2"/>
        <v>9360</v>
      </c>
      <c r="F28" s="508">
        <f t="shared" si="3"/>
        <v>8840</v>
      </c>
    </row>
    <row r="29" spans="1:6" s="495" customFormat="1" ht="12.75">
      <c r="A29" s="529" t="s">
        <v>1087</v>
      </c>
      <c r="B29" s="530" t="s">
        <v>1088</v>
      </c>
      <c r="C29" s="531">
        <v>87.8</v>
      </c>
      <c r="D29" s="532">
        <v>24100</v>
      </c>
      <c r="E29" s="533">
        <f t="shared" si="2"/>
        <v>21690</v>
      </c>
      <c r="F29" s="508">
        <f t="shared" si="3"/>
        <v>20485</v>
      </c>
    </row>
    <row r="30" spans="1:6" s="495" customFormat="1" ht="12.75">
      <c r="A30" s="529" t="s">
        <v>1089</v>
      </c>
      <c r="B30" s="530" t="s">
        <v>1088</v>
      </c>
      <c r="C30" s="531">
        <v>78.5</v>
      </c>
      <c r="D30" s="532">
        <v>22000</v>
      </c>
      <c r="E30" s="533">
        <f t="shared" si="2"/>
        <v>19800</v>
      </c>
      <c r="F30" s="508">
        <f t="shared" si="3"/>
        <v>18700</v>
      </c>
    </row>
    <row r="31" spans="1:6" s="495" customFormat="1" ht="12.75">
      <c r="A31" s="529" t="s">
        <v>1090</v>
      </c>
      <c r="B31" s="530" t="s">
        <v>1088</v>
      </c>
      <c r="C31" s="531">
        <v>68.5</v>
      </c>
      <c r="D31" s="532">
        <v>11800</v>
      </c>
      <c r="E31" s="533">
        <f t="shared" si="2"/>
        <v>10620</v>
      </c>
      <c r="F31" s="508">
        <f t="shared" si="3"/>
        <v>10030</v>
      </c>
    </row>
    <row r="32" spans="1:6" s="495" customFormat="1" ht="12.75">
      <c r="A32" s="534" t="s">
        <v>1091</v>
      </c>
      <c r="B32" s="535" t="s">
        <v>1092</v>
      </c>
      <c r="C32" s="535">
        <v>13.7</v>
      </c>
      <c r="D32" s="536">
        <v>2100</v>
      </c>
      <c r="E32" s="507">
        <f t="shared" si="2"/>
        <v>1890</v>
      </c>
      <c r="F32" s="508">
        <f t="shared" si="3"/>
        <v>1785</v>
      </c>
    </row>
    <row r="33" spans="1:6" s="495" customFormat="1" ht="12.75">
      <c r="A33" s="537" t="s">
        <v>1093</v>
      </c>
      <c r="B33" s="538" t="s">
        <v>1094</v>
      </c>
      <c r="C33" s="538">
        <v>16.6</v>
      </c>
      <c r="D33" s="515">
        <v>2600</v>
      </c>
      <c r="E33" s="513">
        <f t="shared" si="2"/>
        <v>2340</v>
      </c>
      <c r="F33" s="514">
        <f t="shared" si="3"/>
        <v>2210</v>
      </c>
    </row>
    <row r="34" spans="1:6" s="495" customFormat="1" ht="12.75">
      <c r="A34" s="537" t="s">
        <v>1095</v>
      </c>
      <c r="B34" s="538" t="s">
        <v>1096</v>
      </c>
      <c r="C34" s="538">
        <v>32</v>
      </c>
      <c r="D34" s="515">
        <v>14300</v>
      </c>
      <c r="E34" s="513">
        <f t="shared" si="2"/>
        <v>12870</v>
      </c>
      <c r="F34" s="514">
        <f t="shared" si="3"/>
        <v>12155</v>
      </c>
    </row>
    <row r="35" spans="1:6" s="495" customFormat="1" ht="12.75">
      <c r="A35" s="537" t="s">
        <v>1097</v>
      </c>
      <c r="B35" s="538" t="s">
        <v>1096</v>
      </c>
      <c r="C35" s="538">
        <v>22</v>
      </c>
      <c r="D35" s="515">
        <v>4100</v>
      </c>
      <c r="E35" s="513">
        <f t="shared" si="2"/>
        <v>3690</v>
      </c>
      <c r="F35" s="514">
        <f t="shared" si="3"/>
        <v>3485</v>
      </c>
    </row>
    <row r="36" spans="1:6" s="495" customFormat="1" ht="12.75">
      <c r="A36" s="537" t="s">
        <v>1098</v>
      </c>
      <c r="B36" s="538" t="s">
        <v>1099</v>
      </c>
      <c r="C36" s="538">
        <v>7.5</v>
      </c>
      <c r="D36" s="515">
        <v>1000</v>
      </c>
      <c r="E36" s="513">
        <f t="shared" si="2"/>
        <v>900</v>
      </c>
      <c r="F36" s="456">
        <f t="shared" si="3"/>
        <v>850</v>
      </c>
    </row>
    <row r="37" spans="1:6" s="495" customFormat="1" ht="12.75">
      <c r="A37" s="537" t="s">
        <v>1100</v>
      </c>
      <c r="B37" s="538" t="s">
        <v>1101</v>
      </c>
      <c r="C37" s="538">
        <v>3</v>
      </c>
      <c r="D37" s="515">
        <v>500</v>
      </c>
      <c r="E37" s="513">
        <f t="shared" si="2"/>
        <v>450</v>
      </c>
      <c r="F37" s="514">
        <f t="shared" si="3"/>
        <v>425</v>
      </c>
    </row>
    <row r="38" spans="1:6" s="495" customFormat="1" ht="12.75">
      <c r="A38" s="537" t="s">
        <v>1102</v>
      </c>
      <c r="B38" s="538" t="s">
        <v>1103</v>
      </c>
      <c r="C38" s="538">
        <v>8.2</v>
      </c>
      <c r="D38" s="515">
        <v>1500</v>
      </c>
      <c r="E38" s="513">
        <f t="shared" si="2"/>
        <v>1350</v>
      </c>
      <c r="F38" s="514">
        <f t="shared" si="3"/>
        <v>1275</v>
      </c>
    </row>
    <row r="39" spans="1:6" s="495" customFormat="1" ht="12.75">
      <c r="A39" s="537" t="s">
        <v>1104</v>
      </c>
      <c r="B39" s="538" t="s">
        <v>1105</v>
      </c>
      <c r="C39" s="538">
        <v>11.7</v>
      </c>
      <c r="D39" s="515">
        <v>2200</v>
      </c>
      <c r="E39" s="513">
        <f t="shared" si="2"/>
        <v>1980</v>
      </c>
      <c r="F39" s="514">
        <f t="shared" si="3"/>
        <v>1870</v>
      </c>
    </row>
    <row r="40" spans="1:6" s="495" customFormat="1" ht="12.75">
      <c r="A40" s="539" t="s">
        <v>1106</v>
      </c>
      <c r="B40" s="408" t="s">
        <v>1107</v>
      </c>
      <c r="C40" s="408">
        <v>14.2</v>
      </c>
      <c r="D40" s="540">
        <v>2600</v>
      </c>
      <c r="E40" s="518">
        <f t="shared" si="2"/>
        <v>2340</v>
      </c>
      <c r="F40" s="519">
        <f t="shared" si="3"/>
        <v>2210</v>
      </c>
    </row>
    <row r="41" spans="1:6" s="495" customFormat="1" ht="12.75" customHeight="1">
      <c r="A41" s="1123" t="s">
        <v>1108</v>
      </c>
      <c r="B41" s="1123"/>
      <c r="C41" s="541"/>
      <c r="D41" s="542"/>
      <c r="E41" s="542"/>
      <c r="F41" s="543"/>
    </row>
    <row r="42" spans="1:6" s="495" customFormat="1" ht="12.75">
      <c r="A42" s="534" t="s">
        <v>1109</v>
      </c>
      <c r="B42" s="535" t="s">
        <v>1110</v>
      </c>
      <c r="C42" s="535">
        <v>22</v>
      </c>
      <c r="D42" s="535">
        <v>5038</v>
      </c>
      <c r="E42" s="544">
        <f>D42*0.95</f>
        <v>4786.099999999999</v>
      </c>
      <c r="F42" s="545">
        <f>D42*0.9</f>
        <v>4534.2</v>
      </c>
    </row>
    <row r="43" spans="1:6" s="495" customFormat="1" ht="25.5">
      <c r="A43" s="537" t="s">
        <v>1111</v>
      </c>
      <c r="B43" s="535" t="s">
        <v>1110</v>
      </c>
      <c r="C43" s="538">
        <v>32</v>
      </c>
      <c r="D43" s="538">
        <v>6596</v>
      </c>
      <c r="E43" s="544">
        <f aca="true" t="shared" si="4" ref="E43:E66">D43*0.9</f>
        <v>5936.400000000001</v>
      </c>
      <c r="F43" s="545">
        <f aca="true" t="shared" si="5" ref="F43:F66">D43*0.85</f>
        <v>5606.599999999999</v>
      </c>
    </row>
    <row r="44" spans="1:6" s="495" customFormat="1" ht="12.75">
      <c r="A44" s="537" t="s">
        <v>1112</v>
      </c>
      <c r="B44" s="538" t="s">
        <v>1113</v>
      </c>
      <c r="C44" s="538">
        <v>40</v>
      </c>
      <c r="D44" s="538">
        <v>8737</v>
      </c>
      <c r="E44" s="546">
        <f t="shared" si="4"/>
        <v>7863.3</v>
      </c>
      <c r="F44" s="545">
        <f t="shared" si="5"/>
        <v>7426.45</v>
      </c>
    </row>
    <row r="45" spans="1:6" s="495" customFormat="1" ht="12.75">
      <c r="A45" s="537" t="s">
        <v>1114</v>
      </c>
      <c r="B45" s="538" t="s">
        <v>1115</v>
      </c>
      <c r="C45" s="538">
        <v>42</v>
      </c>
      <c r="D45" s="538">
        <v>9727</v>
      </c>
      <c r="E45" s="546">
        <f t="shared" si="4"/>
        <v>8754.300000000001</v>
      </c>
      <c r="F45" s="545">
        <f t="shared" si="5"/>
        <v>8267.949999999999</v>
      </c>
    </row>
    <row r="46" spans="1:6" s="495" customFormat="1" ht="12.75">
      <c r="A46" s="537" t="s">
        <v>1116</v>
      </c>
      <c r="B46" s="538" t="s">
        <v>1117</v>
      </c>
      <c r="C46" s="538">
        <v>44</v>
      </c>
      <c r="D46" s="538">
        <v>11346</v>
      </c>
      <c r="E46" s="546">
        <f t="shared" si="4"/>
        <v>10211.4</v>
      </c>
      <c r="F46" s="545">
        <f t="shared" si="5"/>
        <v>9644.1</v>
      </c>
    </row>
    <row r="47" spans="1:6" s="495" customFormat="1" ht="25.5">
      <c r="A47" s="537" t="s">
        <v>1118</v>
      </c>
      <c r="B47" s="538" t="s">
        <v>1113</v>
      </c>
      <c r="C47" s="538">
        <v>47</v>
      </c>
      <c r="D47" s="538">
        <v>10388</v>
      </c>
      <c r="E47" s="544">
        <f t="shared" si="4"/>
        <v>9349.2</v>
      </c>
      <c r="F47" s="545">
        <f t="shared" si="5"/>
        <v>8829.8</v>
      </c>
    </row>
    <row r="48" spans="1:6" s="495" customFormat="1" ht="25.5">
      <c r="A48" s="537" t="s">
        <v>1119</v>
      </c>
      <c r="B48" s="538" t="s">
        <v>1115</v>
      </c>
      <c r="C48" s="538">
        <v>49</v>
      </c>
      <c r="D48" s="538">
        <v>11378</v>
      </c>
      <c r="E48" s="544">
        <f t="shared" si="4"/>
        <v>10240.2</v>
      </c>
      <c r="F48" s="545">
        <f t="shared" si="5"/>
        <v>9671.3</v>
      </c>
    </row>
    <row r="49" spans="1:6" s="495" customFormat="1" ht="25.5">
      <c r="A49" s="537" t="s">
        <v>1120</v>
      </c>
      <c r="B49" s="538" t="s">
        <v>1117</v>
      </c>
      <c r="C49" s="538">
        <v>51</v>
      </c>
      <c r="D49" s="538">
        <v>12997</v>
      </c>
      <c r="E49" s="544">
        <f t="shared" si="4"/>
        <v>11697.300000000001</v>
      </c>
      <c r="F49" s="545">
        <f t="shared" si="5"/>
        <v>11047.449999999999</v>
      </c>
    </row>
    <row r="50" spans="1:6" s="495" customFormat="1" ht="12.75">
      <c r="A50" s="537" t="s">
        <v>1121</v>
      </c>
      <c r="B50" s="538" t="s">
        <v>1117</v>
      </c>
      <c r="C50" s="538">
        <v>68</v>
      </c>
      <c r="D50" s="538">
        <v>15605</v>
      </c>
      <c r="E50" s="544">
        <f t="shared" si="4"/>
        <v>14044.5</v>
      </c>
      <c r="F50" s="545">
        <f t="shared" si="5"/>
        <v>13264.25</v>
      </c>
    </row>
    <row r="51" spans="1:6" s="495" customFormat="1" ht="12.75">
      <c r="A51" s="537" t="s">
        <v>1122</v>
      </c>
      <c r="B51" s="538" t="s">
        <v>1123</v>
      </c>
      <c r="C51" s="538">
        <v>70</v>
      </c>
      <c r="D51" s="538">
        <v>17407</v>
      </c>
      <c r="E51" s="544">
        <f t="shared" si="4"/>
        <v>15666.300000000001</v>
      </c>
      <c r="F51" s="545">
        <f t="shared" si="5"/>
        <v>14795.949999999999</v>
      </c>
    </row>
    <row r="52" spans="1:6" s="495" customFormat="1" ht="12.75">
      <c r="A52" s="537" t="s">
        <v>1124</v>
      </c>
      <c r="B52" s="538" t="s">
        <v>1117</v>
      </c>
      <c r="C52" s="538">
        <v>61</v>
      </c>
      <c r="D52" s="538">
        <v>13954</v>
      </c>
      <c r="E52" s="544">
        <f t="shared" si="4"/>
        <v>12558.6</v>
      </c>
      <c r="F52" s="545">
        <f t="shared" si="5"/>
        <v>11860.9</v>
      </c>
    </row>
    <row r="53" spans="1:6" s="495" customFormat="1" ht="12.75">
      <c r="A53" s="537" t="s">
        <v>1125</v>
      </c>
      <c r="B53" s="538" t="s">
        <v>1123</v>
      </c>
      <c r="C53" s="538">
        <v>63</v>
      </c>
      <c r="D53" s="538">
        <v>15756</v>
      </c>
      <c r="E53" s="544">
        <f t="shared" si="4"/>
        <v>14180.4</v>
      </c>
      <c r="F53" s="545">
        <f t="shared" si="5"/>
        <v>13392.6</v>
      </c>
    </row>
    <row r="54" spans="1:6" s="495" customFormat="1" ht="12.75">
      <c r="A54" s="537" t="s">
        <v>1126</v>
      </c>
      <c r="B54" s="538" t="s">
        <v>1117</v>
      </c>
      <c r="C54" s="538">
        <v>76</v>
      </c>
      <c r="D54" s="538">
        <v>17256</v>
      </c>
      <c r="E54" s="544">
        <f t="shared" si="4"/>
        <v>15530.4</v>
      </c>
      <c r="F54" s="545">
        <f t="shared" si="5"/>
        <v>14667.6</v>
      </c>
    </row>
    <row r="55" spans="1:6" s="495" customFormat="1" ht="12.75">
      <c r="A55" s="537" t="s">
        <v>1127</v>
      </c>
      <c r="B55" s="538" t="s">
        <v>1123</v>
      </c>
      <c r="C55" s="538">
        <v>78</v>
      </c>
      <c r="D55" s="538">
        <v>19058</v>
      </c>
      <c r="E55" s="544">
        <f t="shared" si="4"/>
        <v>17152.2</v>
      </c>
      <c r="F55" s="545">
        <f t="shared" si="5"/>
        <v>16199.3</v>
      </c>
    </row>
    <row r="56" spans="1:6" s="495" customFormat="1" ht="12.75">
      <c r="A56" s="537" t="s">
        <v>1128</v>
      </c>
      <c r="B56" s="538" t="s">
        <v>1129</v>
      </c>
      <c r="C56" s="538">
        <v>21</v>
      </c>
      <c r="D56" s="538">
        <v>3726</v>
      </c>
      <c r="E56" s="546">
        <f t="shared" si="4"/>
        <v>3353.4</v>
      </c>
      <c r="F56" s="547">
        <f t="shared" si="5"/>
        <v>3167.1</v>
      </c>
    </row>
    <row r="57" spans="1:6" s="495" customFormat="1" ht="12.75">
      <c r="A57" s="537" t="s">
        <v>1130</v>
      </c>
      <c r="B57" s="538" t="s">
        <v>1129</v>
      </c>
      <c r="C57" s="548">
        <v>36</v>
      </c>
      <c r="D57" s="548">
        <v>5377</v>
      </c>
      <c r="E57" s="544">
        <f t="shared" si="4"/>
        <v>4839.3</v>
      </c>
      <c r="F57" s="545">
        <f t="shared" si="5"/>
        <v>4570.45</v>
      </c>
    </row>
    <row r="58" spans="1:6" s="495" customFormat="1" ht="12.75">
      <c r="A58" s="537" t="s">
        <v>1131</v>
      </c>
      <c r="B58" s="548" t="s">
        <v>1132</v>
      </c>
      <c r="C58" s="548">
        <v>8</v>
      </c>
      <c r="D58" s="548">
        <v>1209</v>
      </c>
      <c r="E58" s="544">
        <f t="shared" si="4"/>
        <v>1088.1000000000001</v>
      </c>
      <c r="F58" s="545">
        <f t="shared" si="5"/>
        <v>1027.6499999999999</v>
      </c>
    </row>
    <row r="59" spans="1:6" s="495" customFormat="1" ht="12.75">
      <c r="A59" s="537" t="s">
        <v>1133</v>
      </c>
      <c r="B59" s="548" t="s">
        <v>1134</v>
      </c>
      <c r="C59" s="548">
        <v>9</v>
      </c>
      <c r="D59" s="548">
        <v>1376</v>
      </c>
      <c r="E59" s="544">
        <f t="shared" si="4"/>
        <v>1238.4</v>
      </c>
      <c r="F59" s="545">
        <f t="shared" si="5"/>
        <v>1169.6</v>
      </c>
    </row>
    <row r="60" spans="1:6" s="495" customFormat="1" ht="12.75">
      <c r="A60" s="537" t="s">
        <v>1135</v>
      </c>
      <c r="B60" s="548" t="s">
        <v>1136</v>
      </c>
      <c r="C60" s="548">
        <v>10</v>
      </c>
      <c r="D60" s="548">
        <v>1543</v>
      </c>
      <c r="E60" s="544">
        <f t="shared" si="4"/>
        <v>1388.7</v>
      </c>
      <c r="F60" s="545">
        <f t="shared" si="5"/>
        <v>1311.55</v>
      </c>
    </row>
    <row r="61" spans="1:6" s="495" customFormat="1" ht="12.75">
      <c r="A61" s="537" t="s">
        <v>1137</v>
      </c>
      <c r="B61" s="548" t="s">
        <v>1138</v>
      </c>
      <c r="C61" s="548">
        <v>11</v>
      </c>
      <c r="D61" s="548">
        <v>1711</v>
      </c>
      <c r="E61" s="544">
        <f t="shared" si="4"/>
        <v>1539.9</v>
      </c>
      <c r="F61" s="545">
        <f t="shared" si="5"/>
        <v>1454.35</v>
      </c>
    </row>
    <row r="62" spans="1:6" s="495" customFormat="1" ht="12.75">
      <c r="A62" s="537" t="s">
        <v>1139</v>
      </c>
      <c r="B62" s="548" t="s">
        <v>1140</v>
      </c>
      <c r="C62" s="548">
        <v>13</v>
      </c>
      <c r="D62" s="548">
        <v>1971</v>
      </c>
      <c r="E62" s="544">
        <f t="shared" si="4"/>
        <v>1773.9</v>
      </c>
      <c r="F62" s="545">
        <f t="shared" si="5"/>
        <v>1675.35</v>
      </c>
    </row>
    <row r="63" spans="1:6" s="495" customFormat="1" ht="12.75">
      <c r="A63" s="549" t="s">
        <v>1141</v>
      </c>
      <c r="B63" s="538" t="s">
        <v>1142</v>
      </c>
      <c r="C63" s="538" t="s">
        <v>239</v>
      </c>
      <c r="D63" s="548">
        <v>98</v>
      </c>
      <c r="E63" s="544">
        <f t="shared" si="4"/>
        <v>88.2</v>
      </c>
      <c r="F63" s="545">
        <f t="shared" si="5"/>
        <v>83.3</v>
      </c>
    </row>
    <row r="64" spans="1:6" s="495" customFormat="1" ht="12.75">
      <c r="A64" s="549" t="s">
        <v>1143</v>
      </c>
      <c r="B64" s="538" t="s">
        <v>1144</v>
      </c>
      <c r="C64" s="538" t="s">
        <v>239</v>
      </c>
      <c r="D64" s="548">
        <v>65</v>
      </c>
      <c r="E64" s="544">
        <f t="shared" si="4"/>
        <v>58.5</v>
      </c>
      <c r="F64" s="545">
        <f t="shared" si="5"/>
        <v>55.25</v>
      </c>
    </row>
    <row r="65" spans="1:6" s="495" customFormat="1" ht="12.75">
      <c r="A65" s="549" t="s">
        <v>1145</v>
      </c>
      <c r="B65" s="538" t="s">
        <v>1146</v>
      </c>
      <c r="C65" s="538" t="s">
        <v>239</v>
      </c>
      <c r="D65" s="548">
        <v>228</v>
      </c>
      <c r="E65" s="544">
        <f t="shared" si="4"/>
        <v>205.20000000000002</v>
      </c>
      <c r="F65" s="545">
        <f t="shared" si="5"/>
        <v>193.79999999999998</v>
      </c>
    </row>
    <row r="66" spans="1:6" s="495" customFormat="1" ht="12.75">
      <c r="A66" s="549" t="s">
        <v>1147</v>
      </c>
      <c r="B66" s="538" t="s">
        <v>1148</v>
      </c>
      <c r="C66" s="538" t="s">
        <v>239</v>
      </c>
      <c r="D66" s="548">
        <v>129</v>
      </c>
      <c r="E66" s="544">
        <f t="shared" si="4"/>
        <v>116.10000000000001</v>
      </c>
      <c r="F66" s="545">
        <f t="shared" si="5"/>
        <v>109.64999999999999</v>
      </c>
    </row>
    <row r="67" spans="1:6" s="495" customFormat="1" ht="12.75" customHeight="1">
      <c r="A67" s="1124" t="s">
        <v>1149</v>
      </c>
      <c r="B67" s="1124"/>
      <c r="C67" s="550"/>
      <c r="D67" s="551"/>
      <c r="E67" s="552"/>
      <c r="F67" s="553"/>
    </row>
    <row r="68" spans="1:6" s="495" customFormat="1" ht="12.75">
      <c r="A68" s="554" t="s">
        <v>1150</v>
      </c>
      <c r="B68" s="555" t="s">
        <v>1151</v>
      </c>
      <c r="C68" s="555">
        <v>69.7</v>
      </c>
      <c r="D68" s="556">
        <v>25100</v>
      </c>
      <c r="E68" s="557">
        <f aca="true" t="shared" si="6" ref="E68:E86">D68*0.9</f>
        <v>22590</v>
      </c>
      <c r="F68" s="558">
        <f aca="true" t="shared" si="7" ref="F68:F86">D68*0.85</f>
        <v>21335</v>
      </c>
    </row>
    <row r="69" spans="1:6" s="495" customFormat="1" ht="12.75">
      <c r="A69" s="537" t="s">
        <v>1152</v>
      </c>
      <c r="B69" s="538" t="s">
        <v>1153</v>
      </c>
      <c r="C69" s="538">
        <v>33</v>
      </c>
      <c r="D69" s="512">
        <v>14700</v>
      </c>
      <c r="E69" s="513">
        <f t="shared" si="6"/>
        <v>13230</v>
      </c>
      <c r="F69" s="514">
        <f t="shared" si="7"/>
        <v>12495</v>
      </c>
    </row>
    <row r="70" spans="1:6" s="495" customFormat="1" ht="12.75">
      <c r="A70" s="537" t="s">
        <v>1154</v>
      </c>
      <c r="B70" s="538" t="s">
        <v>1155</v>
      </c>
      <c r="C70" s="538">
        <v>33</v>
      </c>
      <c r="D70" s="512">
        <v>14700</v>
      </c>
      <c r="E70" s="513">
        <f t="shared" si="6"/>
        <v>13230</v>
      </c>
      <c r="F70" s="514">
        <f t="shared" si="7"/>
        <v>12495</v>
      </c>
    </row>
    <row r="71" spans="1:6" s="495" customFormat="1" ht="12.75">
      <c r="A71" s="537" t="s">
        <v>1156</v>
      </c>
      <c r="B71" s="538" t="s">
        <v>1157</v>
      </c>
      <c r="C71" s="538">
        <v>8</v>
      </c>
      <c r="D71" s="512">
        <v>1300</v>
      </c>
      <c r="E71" s="513">
        <f t="shared" si="6"/>
        <v>1170</v>
      </c>
      <c r="F71" s="514">
        <f t="shared" si="7"/>
        <v>1105</v>
      </c>
    </row>
    <row r="72" spans="1:6" s="495" customFormat="1" ht="12.75">
      <c r="A72" s="537" t="s">
        <v>1158</v>
      </c>
      <c r="B72" s="538" t="s">
        <v>1159</v>
      </c>
      <c r="C72" s="538">
        <v>4.9</v>
      </c>
      <c r="D72" s="512">
        <v>700</v>
      </c>
      <c r="E72" s="513">
        <f t="shared" si="6"/>
        <v>630</v>
      </c>
      <c r="F72" s="514">
        <f t="shared" si="7"/>
        <v>595</v>
      </c>
    </row>
    <row r="73" spans="1:6" s="495" customFormat="1" ht="12.75" customHeight="1">
      <c r="A73" s="1121" t="s">
        <v>1160</v>
      </c>
      <c r="B73" s="1121"/>
      <c r="C73" s="559">
        <v>0.6</v>
      </c>
      <c r="D73" s="560">
        <v>120</v>
      </c>
      <c r="E73" s="513">
        <f t="shared" si="6"/>
        <v>108</v>
      </c>
      <c r="F73" s="514">
        <f t="shared" si="7"/>
        <v>102</v>
      </c>
    </row>
    <row r="74" spans="1:6" s="495" customFormat="1" ht="12.75" customHeight="1">
      <c r="A74" s="1121" t="s">
        <v>1161</v>
      </c>
      <c r="B74" s="1121"/>
      <c r="C74" s="559">
        <v>0.9</v>
      </c>
      <c r="D74" s="560">
        <v>190</v>
      </c>
      <c r="E74" s="513">
        <f t="shared" si="6"/>
        <v>171</v>
      </c>
      <c r="F74" s="514">
        <f t="shared" si="7"/>
        <v>161.5</v>
      </c>
    </row>
    <row r="75" spans="1:6" s="495" customFormat="1" ht="12.75" customHeight="1">
      <c r="A75" s="1121" t="s">
        <v>1162</v>
      </c>
      <c r="B75" s="1121"/>
      <c r="C75" s="559">
        <v>1.2</v>
      </c>
      <c r="D75" s="560">
        <v>260</v>
      </c>
      <c r="E75" s="513">
        <f t="shared" si="6"/>
        <v>234</v>
      </c>
      <c r="F75" s="514">
        <f t="shared" si="7"/>
        <v>221</v>
      </c>
    </row>
    <row r="76" spans="1:6" s="495" customFormat="1" ht="12.75" customHeight="1">
      <c r="A76" s="1121" t="s">
        <v>1163</v>
      </c>
      <c r="B76" s="1121"/>
      <c r="C76" s="559">
        <v>0.8</v>
      </c>
      <c r="D76" s="560">
        <v>200</v>
      </c>
      <c r="E76" s="513">
        <f t="shared" si="6"/>
        <v>180</v>
      </c>
      <c r="F76" s="514">
        <f t="shared" si="7"/>
        <v>170</v>
      </c>
    </row>
    <row r="77" spans="1:6" s="495" customFormat="1" ht="12.75" customHeight="1">
      <c r="A77" s="1121" t="s">
        <v>1164</v>
      </c>
      <c r="B77" s="1121"/>
      <c r="C77" s="559">
        <v>1.1</v>
      </c>
      <c r="D77" s="560">
        <v>280</v>
      </c>
      <c r="E77" s="513">
        <f t="shared" si="6"/>
        <v>252</v>
      </c>
      <c r="F77" s="514">
        <f t="shared" si="7"/>
        <v>238</v>
      </c>
    </row>
    <row r="78" spans="1:6" s="495" customFormat="1" ht="12.75" customHeight="1">
      <c r="A78" s="1121" t="s">
        <v>1165</v>
      </c>
      <c r="B78" s="1121"/>
      <c r="C78" s="559">
        <v>1.6</v>
      </c>
      <c r="D78" s="560">
        <v>440</v>
      </c>
      <c r="E78" s="513">
        <f t="shared" si="6"/>
        <v>396</v>
      </c>
      <c r="F78" s="514">
        <f t="shared" si="7"/>
        <v>374</v>
      </c>
    </row>
    <row r="79" spans="1:6" s="495" customFormat="1" ht="12.75" customHeight="1">
      <c r="A79" s="1121" t="s">
        <v>1166</v>
      </c>
      <c r="B79" s="1121"/>
      <c r="C79" s="559">
        <v>0.29</v>
      </c>
      <c r="D79" s="560">
        <v>70</v>
      </c>
      <c r="E79" s="513">
        <f t="shared" si="6"/>
        <v>63</v>
      </c>
      <c r="F79" s="514">
        <f t="shared" si="7"/>
        <v>59.5</v>
      </c>
    </row>
    <row r="80" spans="1:6" s="495" customFormat="1" ht="12.75" customHeight="1">
      <c r="A80" s="1121" t="s">
        <v>1167</v>
      </c>
      <c r="B80" s="1121"/>
      <c r="C80" s="559">
        <v>0.58</v>
      </c>
      <c r="D80" s="560">
        <v>140</v>
      </c>
      <c r="E80" s="513">
        <f t="shared" si="6"/>
        <v>126</v>
      </c>
      <c r="F80" s="514">
        <f t="shared" si="7"/>
        <v>119</v>
      </c>
    </row>
    <row r="81" spans="1:6" s="495" customFormat="1" ht="12.75" customHeight="1">
      <c r="A81" s="1121" t="s">
        <v>1168</v>
      </c>
      <c r="B81" s="1121"/>
      <c r="C81" s="559">
        <v>0.88</v>
      </c>
      <c r="D81" s="560">
        <v>200</v>
      </c>
      <c r="E81" s="513">
        <f t="shared" si="6"/>
        <v>180</v>
      </c>
      <c r="F81" s="514">
        <f t="shared" si="7"/>
        <v>170</v>
      </c>
    </row>
    <row r="82" spans="1:6" s="495" customFormat="1" ht="12.75" customHeight="1">
      <c r="A82" s="1121" t="s">
        <v>1169</v>
      </c>
      <c r="B82" s="1121"/>
      <c r="C82" s="559">
        <v>0.8</v>
      </c>
      <c r="D82" s="560">
        <v>210</v>
      </c>
      <c r="E82" s="513">
        <f t="shared" si="6"/>
        <v>189</v>
      </c>
      <c r="F82" s="514">
        <f t="shared" si="7"/>
        <v>178.5</v>
      </c>
    </row>
    <row r="83" spans="1:6" s="495" customFormat="1" ht="12.75" customHeight="1">
      <c r="A83" s="1121" t="s">
        <v>1170</v>
      </c>
      <c r="B83" s="1121"/>
      <c r="C83" s="559">
        <v>1.04</v>
      </c>
      <c r="D83" s="560">
        <v>280</v>
      </c>
      <c r="E83" s="513">
        <f t="shared" si="6"/>
        <v>252</v>
      </c>
      <c r="F83" s="514">
        <f t="shared" si="7"/>
        <v>238</v>
      </c>
    </row>
    <row r="84" spans="1:6" s="495" customFormat="1" ht="12.75" customHeight="1">
      <c r="A84" s="1121" t="s">
        <v>1171</v>
      </c>
      <c r="B84" s="1121"/>
      <c r="C84" s="559">
        <v>1.51</v>
      </c>
      <c r="D84" s="560">
        <v>440</v>
      </c>
      <c r="E84" s="513">
        <f t="shared" si="6"/>
        <v>396</v>
      </c>
      <c r="F84" s="514">
        <f t="shared" si="7"/>
        <v>374</v>
      </c>
    </row>
    <row r="85" spans="1:6" s="495" customFormat="1" ht="12.75" customHeight="1">
      <c r="A85" s="1126" t="s">
        <v>1172</v>
      </c>
      <c r="B85" s="1126"/>
      <c r="C85" s="538">
        <v>5</v>
      </c>
      <c r="D85" s="512">
        <v>1600</v>
      </c>
      <c r="E85" s="513">
        <f t="shared" si="6"/>
        <v>1440</v>
      </c>
      <c r="F85" s="514">
        <f t="shared" si="7"/>
        <v>1360</v>
      </c>
    </row>
    <row r="86" spans="1:6" s="495" customFormat="1" ht="12.75" customHeight="1">
      <c r="A86" s="1127" t="s">
        <v>1173</v>
      </c>
      <c r="B86" s="1127"/>
      <c r="C86" s="561">
        <v>3.7</v>
      </c>
      <c r="D86" s="562">
        <v>1800</v>
      </c>
      <c r="E86" s="563">
        <f t="shared" si="6"/>
        <v>1620</v>
      </c>
      <c r="F86" s="564">
        <f t="shared" si="7"/>
        <v>1530</v>
      </c>
    </row>
    <row r="87" spans="1:6" s="495" customFormat="1" ht="12.75" customHeight="1">
      <c r="A87" s="1124" t="s">
        <v>1174</v>
      </c>
      <c r="B87" s="1124"/>
      <c r="C87" s="565"/>
      <c r="D87" s="566"/>
      <c r="E87" s="542"/>
      <c r="F87" s="543"/>
    </row>
    <row r="88" spans="1:6" s="495" customFormat="1" ht="12.75">
      <c r="A88" s="567" t="s">
        <v>1175</v>
      </c>
      <c r="B88" s="415" t="s">
        <v>894</v>
      </c>
      <c r="C88" s="559">
        <v>69.1</v>
      </c>
      <c r="D88" s="506">
        <v>9280</v>
      </c>
      <c r="E88" s="507">
        <f aca="true" t="shared" si="8" ref="E88:E113">D88*0.9</f>
        <v>8352</v>
      </c>
      <c r="F88" s="508">
        <f aca="true" t="shared" si="9" ref="F88:F113">D88*0.85</f>
        <v>7888</v>
      </c>
    </row>
    <row r="89" spans="1:6" s="495" customFormat="1" ht="12.75">
      <c r="A89" s="567" t="s">
        <v>1176</v>
      </c>
      <c r="B89" s="415" t="s">
        <v>894</v>
      </c>
      <c r="C89" s="559">
        <v>85.3</v>
      </c>
      <c r="D89" s="506">
        <v>14880</v>
      </c>
      <c r="E89" s="507">
        <f t="shared" si="8"/>
        <v>13392</v>
      </c>
      <c r="F89" s="508">
        <f t="shared" si="9"/>
        <v>12648</v>
      </c>
    </row>
    <row r="90" spans="1:6" s="495" customFormat="1" ht="12.75">
      <c r="A90" s="567" t="s">
        <v>1177</v>
      </c>
      <c r="B90" s="415" t="s">
        <v>894</v>
      </c>
      <c r="C90" s="559">
        <v>89.6</v>
      </c>
      <c r="D90" s="506">
        <v>17240</v>
      </c>
      <c r="E90" s="507">
        <f t="shared" si="8"/>
        <v>15516</v>
      </c>
      <c r="F90" s="508">
        <f t="shared" si="9"/>
        <v>14654</v>
      </c>
    </row>
    <row r="91" spans="1:6" s="495" customFormat="1" ht="12.75">
      <c r="A91" s="567" t="s">
        <v>1178</v>
      </c>
      <c r="B91" s="415" t="s">
        <v>894</v>
      </c>
      <c r="C91" s="559">
        <v>97.7</v>
      </c>
      <c r="D91" s="506">
        <v>20040</v>
      </c>
      <c r="E91" s="507">
        <f t="shared" si="8"/>
        <v>18036</v>
      </c>
      <c r="F91" s="508">
        <f t="shared" si="9"/>
        <v>17034</v>
      </c>
    </row>
    <row r="92" spans="1:6" s="495" customFormat="1" ht="12.75">
      <c r="A92" s="567" t="s">
        <v>1179</v>
      </c>
      <c r="B92" s="415" t="s">
        <v>894</v>
      </c>
      <c r="C92" s="559">
        <v>77.6</v>
      </c>
      <c r="D92" s="506">
        <v>11920</v>
      </c>
      <c r="E92" s="507">
        <f t="shared" si="8"/>
        <v>10728</v>
      </c>
      <c r="F92" s="508">
        <f t="shared" si="9"/>
        <v>10132</v>
      </c>
    </row>
    <row r="93" spans="1:6" s="495" customFormat="1" ht="12.75">
      <c r="A93" s="567" t="s">
        <v>1180</v>
      </c>
      <c r="B93" s="415" t="s">
        <v>894</v>
      </c>
      <c r="C93" s="559">
        <v>85.7</v>
      </c>
      <c r="D93" s="506">
        <v>14720</v>
      </c>
      <c r="E93" s="507">
        <f t="shared" si="8"/>
        <v>13248</v>
      </c>
      <c r="F93" s="508">
        <f t="shared" si="9"/>
        <v>12512</v>
      </c>
    </row>
    <row r="94" spans="1:6" s="495" customFormat="1" ht="12.75">
      <c r="A94" s="567" t="s">
        <v>1181</v>
      </c>
      <c r="B94" s="415" t="s">
        <v>894</v>
      </c>
      <c r="C94" s="559">
        <v>93.8</v>
      </c>
      <c r="D94" s="506">
        <v>17520</v>
      </c>
      <c r="E94" s="507">
        <f t="shared" si="8"/>
        <v>15768</v>
      </c>
      <c r="F94" s="508">
        <f t="shared" si="9"/>
        <v>14892</v>
      </c>
    </row>
    <row r="95" spans="1:6" s="495" customFormat="1" ht="12.75">
      <c r="A95" s="567" t="s">
        <v>1182</v>
      </c>
      <c r="B95" s="415" t="s">
        <v>894</v>
      </c>
      <c r="C95" s="559">
        <v>98.1</v>
      </c>
      <c r="D95" s="506">
        <v>19880</v>
      </c>
      <c r="E95" s="507">
        <f t="shared" si="8"/>
        <v>17892</v>
      </c>
      <c r="F95" s="508">
        <f t="shared" si="9"/>
        <v>16898</v>
      </c>
    </row>
    <row r="96" spans="1:6" s="495" customFormat="1" ht="12.75">
      <c r="A96" s="567" t="s">
        <v>1183</v>
      </c>
      <c r="B96" s="415" t="s">
        <v>894</v>
      </c>
      <c r="C96" s="559">
        <v>78.6</v>
      </c>
      <c r="D96" s="506">
        <v>11860</v>
      </c>
      <c r="E96" s="507">
        <f t="shared" si="8"/>
        <v>10674</v>
      </c>
      <c r="F96" s="508">
        <f t="shared" si="9"/>
        <v>10081</v>
      </c>
    </row>
    <row r="97" spans="1:6" s="495" customFormat="1" ht="12.75">
      <c r="A97" s="567" t="s">
        <v>1184</v>
      </c>
      <c r="B97" s="415" t="s">
        <v>894</v>
      </c>
      <c r="C97" s="559">
        <v>86.7</v>
      </c>
      <c r="D97" s="506">
        <v>14660</v>
      </c>
      <c r="E97" s="507">
        <f t="shared" si="8"/>
        <v>13194</v>
      </c>
      <c r="F97" s="508">
        <f t="shared" si="9"/>
        <v>12461</v>
      </c>
    </row>
    <row r="98" spans="1:6" s="495" customFormat="1" ht="12.75">
      <c r="A98" s="567" t="s">
        <v>1185</v>
      </c>
      <c r="B98" s="415" t="s">
        <v>894</v>
      </c>
      <c r="C98" s="559">
        <v>91</v>
      </c>
      <c r="D98" s="506">
        <v>17020</v>
      </c>
      <c r="E98" s="507">
        <f t="shared" si="8"/>
        <v>15318</v>
      </c>
      <c r="F98" s="508">
        <f t="shared" si="9"/>
        <v>14467</v>
      </c>
    </row>
    <row r="99" spans="1:6" s="495" customFormat="1" ht="12.75">
      <c r="A99" s="567" t="s">
        <v>1185</v>
      </c>
      <c r="B99" s="415" t="s">
        <v>894</v>
      </c>
      <c r="C99" s="559">
        <v>99.1</v>
      </c>
      <c r="D99" s="506">
        <v>19820</v>
      </c>
      <c r="E99" s="507">
        <f t="shared" si="8"/>
        <v>17838</v>
      </c>
      <c r="F99" s="508">
        <f t="shared" si="9"/>
        <v>16847</v>
      </c>
    </row>
    <row r="100" spans="1:6" s="495" customFormat="1" ht="12.75">
      <c r="A100" s="567" t="s">
        <v>1186</v>
      </c>
      <c r="B100" s="415" t="s">
        <v>905</v>
      </c>
      <c r="C100" s="559">
        <v>51.5</v>
      </c>
      <c r="D100" s="506">
        <v>9340</v>
      </c>
      <c r="E100" s="507">
        <f t="shared" si="8"/>
        <v>8406</v>
      </c>
      <c r="F100" s="508">
        <f t="shared" si="9"/>
        <v>7939</v>
      </c>
    </row>
    <row r="101" spans="1:6" s="495" customFormat="1" ht="12.75">
      <c r="A101" s="567" t="s">
        <v>1187</v>
      </c>
      <c r="B101" s="415" t="s">
        <v>905</v>
      </c>
      <c r="C101" s="559">
        <v>44.4</v>
      </c>
      <c r="D101" s="506">
        <v>6480</v>
      </c>
      <c r="E101" s="507">
        <f t="shared" si="8"/>
        <v>5832</v>
      </c>
      <c r="F101" s="508">
        <f t="shared" si="9"/>
        <v>5508</v>
      </c>
    </row>
    <row r="102" spans="1:6" s="495" customFormat="1" ht="12.75">
      <c r="A102" s="567" t="s">
        <v>1188</v>
      </c>
      <c r="B102" s="415" t="s">
        <v>905</v>
      </c>
      <c r="C102" s="559">
        <v>43</v>
      </c>
      <c r="D102" s="506">
        <v>6700</v>
      </c>
      <c r="E102" s="507">
        <f t="shared" si="8"/>
        <v>6030</v>
      </c>
      <c r="F102" s="508">
        <f t="shared" si="9"/>
        <v>5695</v>
      </c>
    </row>
    <row r="103" spans="1:6" s="495" customFormat="1" ht="12.75">
      <c r="A103" s="567" t="s">
        <v>1189</v>
      </c>
      <c r="B103" s="415" t="s">
        <v>905</v>
      </c>
      <c r="C103" s="559">
        <v>59.6</v>
      </c>
      <c r="D103" s="506">
        <v>12140</v>
      </c>
      <c r="E103" s="507">
        <f t="shared" si="8"/>
        <v>10926</v>
      </c>
      <c r="F103" s="508">
        <f t="shared" si="9"/>
        <v>10319</v>
      </c>
    </row>
    <row r="104" spans="1:6" s="495" customFormat="1" ht="12.75">
      <c r="A104" s="567" t="s">
        <v>1190</v>
      </c>
      <c r="B104" s="415" t="s">
        <v>905</v>
      </c>
      <c r="C104" s="559">
        <v>56.8</v>
      </c>
      <c r="D104" s="506">
        <v>11640</v>
      </c>
      <c r="E104" s="507">
        <f t="shared" si="8"/>
        <v>10476</v>
      </c>
      <c r="F104" s="508">
        <f t="shared" si="9"/>
        <v>9894</v>
      </c>
    </row>
    <row r="105" spans="1:6" s="495" customFormat="1" ht="12.75">
      <c r="A105" s="567" t="s">
        <v>1191</v>
      </c>
      <c r="B105" s="415" t="s">
        <v>905</v>
      </c>
      <c r="C105" s="559">
        <v>43.4</v>
      </c>
      <c r="D105" s="506">
        <v>6540</v>
      </c>
      <c r="E105" s="507">
        <f t="shared" si="8"/>
        <v>5886</v>
      </c>
      <c r="F105" s="508">
        <f t="shared" si="9"/>
        <v>5559</v>
      </c>
    </row>
    <row r="106" spans="1:6" s="495" customFormat="1" ht="12.75">
      <c r="A106" s="567" t="s">
        <v>1192</v>
      </c>
      <c r="B106" s="415" t="s">
        <v>905</v>
      </c>
      <c r="C106" s="559">
        <v>64.9</v>
      </c>
      <c r="D106" s="506">
        <v>14440</v>
      </c>
      <c r="E106" s="507">
        <f t="shared" si="8"/>
        <v>12996</v>
      </c>
      <c r="F106" s="508">
        <f t="shared" si="9"/>
        <v>12274</v>
      </c>
    </row>
    <row r="107" spans="1:6" s="495" customFormat="1" ht="12.75">
      <c r="A107" s="567" t="s">
        <v>1193</v>
      </c>
      <c r="B107" s="415" t="s">
        <v>905</v>
      </c>
      <c r="C107" s="559">
        <v>48.7</v>
      </c>
      <c r="D107" s="506">
        <v>8840</v>
      </c>
      <c r="E107" s="507">
        <f t="shared" si="8"/>
        <v>7956</v>
      </c>
      <c r="F107" s="508">
        <f t="shared" si="9"/>
        <v>7514</v>
      </c>
    </row>
    <row r="108" spans="1:6" s="495" customFormat="1" ht="12.75">
      <c r="A108" s="568" t="s">
        <v>1194</v>
      </c>
      <c r="B108" s="415" t="s">
        <v>894</v>
      </c>
      <c r="C108" s="415">
        <v>53.4</v>
      </c>
      <c r="D108" s="569">
        <v>7300</v>
      </c>
      <c r="E108" s="570">
        <f t="shared" si="8"/>
        <v>6570</v>
      </c>
      <c r="F108" s="571">
        <f t="shared" si="9"/>
        <v>6205</v>
      </c>
    </row>
    <row r="109" spans="1:6" s="495" customFormat="1" ht="13.5" customHeight="1">
      <c r="A109" s="568" t="s">
        <v>1195</v>
      </c>
      <c r="B109" s="415" t="s">
        <v>905</v>
      </c>
      <c r="C109" s="415">
        <v>35.5</v>
      </c>
      <c r="D109" s="569">
        <v>5600</v>
      </c>
      <c r="E109" s="570">
        <f t="shared" si="8"/>
        <v>5040</v>
      </c>
      <c r="F109" s="571">
        <f t="shared" si="9"/>
        <v>4760</v>
      </c>
    </row>
    <row r="110" spans="1:6" s="495" customFormat="1" ht="12.75">
      <c r="A110" s="436" t="s">
        <v>1196</v>
      </c>
      <c r="B110" s="420" t="s">
        <v>1197</v>
      </c>
      <c r="C110" s="420">
        <v>6</v>
      </c>
      <c r="D110" s="420">
        <v>1100</v>
      </c>
      <c r="E110" s="530">
        <f t="shared" si="8"/>
        <v>990</v>
      </c>
      <c r="F110" s="572">
        <f t="shared" si="9"/>
        <v>935</v>
      </c>
    </row>
    <row r="111" spans="1:6" s="495" customFormat="1" ht="12.75">
      <c r="A111" s="436" t="s">
        <v>1198</v>
      </c>
      <c r="B111" s="420" t="s">
        <v>1199</v>
      </c>
      <c r="C111" s="420">
        <v>2.75</v>
      </c>
      <c r="D111" s="420">
        <v>500</v>
      </c>
      <c r="E111" s="530">
        <f t="shared" si="8"/>
        <v>450</v>
      </c>
      <c r="F111" s="573">
        <f t="shared" si="9"/>
        <v>425</v>
      </c>
    </row>
    <row r="112" spans="1:6" s="495" customFormat="1" ht="12.75">
      <c r="A112" s="436" t="s">
        <v>1200</v>
      </c>
      <c r="B112" s="420" t="s">
        <v>914</v>
      </c>
      <c r="C112" s="420">
        <v>3.75</v>
      </c>
      <c r="D112" s="420">
        <v>440</v>
      </c>
      <c r="E112" s="530">
        <f t="shared" si="8"/>
        <v>396</v>
      </c>
      <c r="F112" s="572">
        <f t="shared" si="9"/>
        <v>374</v>
      </c>
    </row>
    <row r="113" spans="1:6" s="495" customFormat="1" ht="12.75">
      <c r="A113" s="574" t="s">
        <v>1201</v>
      </c>
      <c r="B113" s="421" t="s">
        <v>1202</v>
      </c>
      <c r="C113" s="421">
        <v>7.8</v>
      </c>
      <c r="D113" s="575">
        <v>2800</v>
      </c>
      <c r="E113" s="576">
        <f t="shared" si="8"/>
        <v>2520</v>
      </c>
      <c r="F113" s="577">
        <f t="shared" si="9"/>
        <v>2380</v>
      </c>
    </row>
    <row r="114" spans="1:6" s="495" customFormat="1" ht="12.75" customHeight="1">
      <c r="A114" s="1125" t="s">
        <v>1203</v>
      </c>
      <c r="B114" s="1125"/>
      <c r="C114" s="1125"/>
      <c r="D114" s="1125"/>
      <c r="E114" s="1125"/>
      <c r="F114" s="1125"/>
    </row>
    <row r="115" spans="1:6" ht="12.75">
      <c r="A115" s="578" t="s">
        <v>1204</v>
      </c>
      <c r="B115" s="444" t="s">
        <v>1205</v>
      </c>
      <c r="C115" s="444">
        <v>0.3</v>
      </c>
      <c r="D115" s="445">
        <v>80</v>
      </c>
      <c r="E115" s="579">
        <f aca="true" t="shared" si="10" ref="E115:E123">D115</f>
        <v>80</v>
      </c>
      <c r="F115" s="528">
        <f aca="true" t="shared" si="11" ref="F115:F123">D115</f>
        <v>80</v>
      </c>
    </row>
    <row r="116" spans="1:6" ht="12.75">
      <c r="A116" s="436" t="s">
        <v>1206</v>
      </c>
      <c r="B116" s="420" t="s">
        <v>1207</v>
      </c>
      <c r="C116" s="420">
        <v>0.5</v>
      </c>
      <c r="D116" s="427">
        <v>80</v>
      </c>
      <c r="E116" s="513">
        <f t="shared" si="10"/>
        <v>80</v>
      </c>
      <c r="F116" s="514">
        <f t="shared" si="11"/>
        <v>80</v>
      </c>
    </row>
    <row r="117" spans="1:6" ht="12.75">
      <c r="A117" s="436" t="s">
        <v>1208</v>
      </c>
      <c r="B117" s="420" t="s">
        <v>1209</v>
      </c>
      <c r="C117" s="420">
        <v>0.2</v>
      </c>
      <c r="D117" s="427">
        <v>90</v>
      </c>
      <c r="E117" s="513">
        <f t="shared" si="10"/>
        <v>90</v>
      </c>
      <c r="F117" s="514">
        <f t="shared" si="11"/>
        <v>90</v>
      </c>
    </row>
    <row r="118" spans="1:6" ht="12.75">
      <c r="A118" s="436" t="s">
        <v>1210</v>
      </c>
      <c r="B118" s="420" t="s">
        <v>1211</v>
      </c>
      <c r="C118" s="420">
        <v>0.2</v>
      </c>
      <c r="D118" s="427">
        <v>90</v>
      </c>
      <c r="E118" s="513">
        <f t="shared" si="10"/>
        <v>90</v>
      </c>
      <c r="F118" s="514">
        <f t="shared" si="11"/>
        <v>90</v>
      </c>
    </row>
    <row r="119" spans="1:6" ht="12.75">
      <c r="A119" s="436" t="s">
        <v>1212</v>
      </c>
      <c r="B119" s="420" t="s">
        <v>1213</v>
      </c>
      <c r="C119" s="420">
        <v>1.3</v>
      </c>
      <c r="D119" s="427">
        <v>210</v>
      </c>
      <c r="E119" s="513">
        <f t="shared" si="10"/>
        <v>210</v>
      </c>
      <c r="F119" s="514">
        <f t="shared" si="11"/>
        <v>210</v>
      </c>
    </row>
    <row r="120" spans="1:6" ht="12.75">
      <c r="A120" s="436" t="s">
        <v>1214</v>
      </c>
      <c r="B120" s="420" t="s">
        <v>1215</v>
      </c>
      <c r="C120" s="420">
        <v>0.1</v>
      </c>
      <c r="D120" s="427">
        <v>44</v>
      </c>
      <c r="E120" s="513">
        <f t="shared" si="10"/>
        <v>44</v>
      </c>
      <c r="F120" s="514">
        <f t="shared" si="11"/>
        <v>44</v>
      </c>
    </row>
    <row r="121" spans="1:6" ht="12.75">
      <c r="A121" s="436" t="s">
        <v>1216</v>
      </c>
      <c r="B121" s="420" t="s">
        <v>1217</v>
      </c>
      <c r="C121" s="420">
        <v>0.5</v>
      </c>
      <c r="D121" s="427">
        <v>115</v>
      </c>
      <c r="E121" s="513">
        <f t="shared" si="10"/>
        <v>115</v>
      </c>
      <c r="F121" s="514">
        <f t="shared" si="11"/>
        <v>115</v>
      </c>
    </row>
    <row r="122" spans="1:6" ht="12.75">
      <c r="A122" s="436" t="s">
        <v>1218</v>
      </c>
      <c r="B122" s="420" t="s">
        <v>1219</v>
      </c>
      <c r="C122" s="420">
        <v>0.7</v>
      </c>
      <c r="D122" s="427">
        <v>142</v>
      </c>
      <c r="E122" s="513">
        <f t="shared" si="10"/>
        <v>142</v>
      </c>
      <c r="F122" s="514">
        <f t="shared" si="11"/>
        <v>142</v>
      </c>
    </row>
    <row r="123" spans="1:6" ht="12.75">
      <c r="A123" s="580" t="s">
        <v>1220</v>
      </c>
      <c r="B123" s="477" t="s">
        <v>1221</v>
      </c>
      <c r="C123" s="477">
        <v>0.8</v>
      </c>
      <c r="D123" s="449">
        <v>155</v>
      </c>
      <c r="E123" s="518">
        <f t="shared" si="10"/>
        <v>155</v>
      </c>
      <c r="F123" s="519">
        <f t="shared" si="11"/>
        <v>155</v>
      </c>
    </row>
    <row r="124" ht="12.75">
      <c r="A124" s="581" t="s">
        <v>1222</v>
      </c>
    </row>
  </sheetData>
  <sheetProtection/>
  <mergeCells count="24">
    <mergeCell ref="A85:B85"/>
    <mergeCell ref="A86:B86"/>
    <mergeCell ref="A87:B87"/>
    <mergeCell ref="A114:F114"/>
    <mergeCell ref="A77:B77"/>
    <mergeCell ref="A78:B78"/>
    <mergeCell ref="A79:B79"/>
    <mergeCell ref="A80:B80"/>
    <mergeCell ref="A81:B81"/>
    <mergeCell ref="A82:B82"/>
    <mergeCell ref="A83:B83"/>
    <mergeCell ref="A84:B84"/>
    <mergeCell ref="A75:B75"/>
    <mergeCell ref="A76:B76"/>
    <mergeCell ref="A4:A5"/>
    <mergeCell ref="B4:B5"/>
    <mergeCell ref="A41:B41"/>
    <mergeCell ref="A67:B67"/>
    <mergeCell ref="A73:B73"/>
    <mergeCell ref="A74:B74"/>
    <mergeCell ref="C4:C5"/>
    <mergeCell ref="D4:F4"/>
    <mergeCell ref="A6:B6"/>
    <mergeCell ref="A25:B25"/>
  </mergeCells>
  <printOptions/>
  <pageMargins left="0.39375" right="0.31527777777777777" top="0.27569444444444446" bottom="0.27569444444444446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76"/>
  <sheetViews>
    <sheetView zoomScaleSheetLayoutView="100" zoomScalePageLayoutView="0" workbookViewId="0" topLeftCell="A1">
      <selection activeCell="B3" sqref="B3"/>
    </sheetView>
  </sheetViews>
  <sheetFormatPr defaultColWidth="10.25390625" defaultRowHeight="12.75"/>
  <cols>
    <col min="1" max="1" width="43.00390625" style="491" customWidth="1"/>
    <col min="2" max="2" width="10.25390625" style="491" customWidth="1"/>
    <col min="3" max="5" width="15.125" style="491" customWidth="1"/>
    <col min="6" max="16384" width="10.25390625" style="491" customWidth="1"/>
  </cols>
  <sheetData>
    <row r="1" spans="1:7" ht="15">
      <c r="A1" s="492"/>
      <c r="B1" s="582"/>
      <c r="D1" s="492"/>
      <c r="E1" s="492"/>
      <c r="F1" s="492"/>
      <c r="G1" s="492"/>
    </row>
    <row r="2" spans="1:7" ht="15">
      <c r="A2" s="492"/>
      <c r="B2" s="582"/>
      <c r="D2" s="492"/>
      <c r="E2" s="492"/>
      <c r="F2" s="492"/>
      <c r="G2" s="492"/>
    </row>
    <row r="3" spans="1:7" ht="19.5" customHeight="1">
      <c r="A3" s="494"/>
      <c r="B3" s="582"/>
      <c r="D3" s="492"/>
      <c r="E3" s="492"/>
      <c r="F3" s="492"/>
      <c r="G3" s="492"/>
    </row>
    <row r="4" ht="12.75">
      <c r="A4" s="583" t="s">
        <v>1223</v>
      </c>
    </row>
    <row r="5" spans="1:5" ht="12.75" customHeight="1">
      <c r="A5" s="1122"/>
      <c r="B5" s="1030" t="s">
        <v>2685</v>
      </c>
      <c r="C5" s="1128" t="s">
        <v>889</v>
      </c>
      <c r="D5" s="1128"/>
      <c r="E5" s="1128"/>
    </row>
    <row r="6" spans="1:5" ht="12.75">
      <c r="A6" s="1122"/>
      <c r="B6" s="1030"/>
      <c r="C6" s="584" t="s">
        <v>1451</v>
      </c>
      <c r="D6" s="497" t="s">
        <v>1452</v>
      </c>
      <c r="E6" s="498" t="s">
        <v>1453</v>
      </c>
    </row>
    <row r="7" spans="1:5" ht="12.75">
      <c r="A7" s="585" t="s">
        <v>1225</v>
      </c>
      <c r="B7" s="586"/>
      <c r="C7" s="587"/>
      <c r="D7" s="588"/>
      <c r="E7" s="589"/>
    </row>
    <row r="8" spans="1:5" ht="12.75">
      <c r="A8" s="590" t="s">
        <v>1226</v>
      </c>
      <c r="B8" s="475" t="s">
        <v>1227</v>
      </c>
      <c r="C8" s="591">
        <v>847</v>
      </c>
      <c r="D8" s="592">
        <f aca="true" t="shared" si="0" ref="D8:D43">B8*0.85</f>
        <v>34572.049999999996</v>
      </c>
      <c r="E8" s="593">
        <f aca="true" t="shared" si="1" ref="E8:E43">C8*0.85</f>
        <v>719.9499999999999</v>
      </c>
    </row>
    <row r="9" spans="1:5" ht="12.75">
      <c r="A9" s="594" t="s">
        <v>1228</v>
      </c>
      <c r="B9" s="472" t="s">
        <v>1229</v>
      </c>
      <c r="C9" s="595">
        <v>901</v>
      </c>
      <c r="D9" s="596">
        <f t="shared" si="0"/>
        <v>28174.95</v>
      </c>
      <c r="E9" s="597">
        <f t="shared" si="1"/>
        <v>765.85</v>
      </c>
    </row>
    <row r="10" spans="1:5" ht="12.75">
      <c r="A10" s="594" t="s">
        <v>1230</v>
      </c>
      <c r="B10" s="472" t="s">
        <v>1231</v>
      </c>
      <c r="C10" s="595">
        <v>960</v>
      </c>
      <c r="D10" s="596">
        <f t="shared" si="0"/>
        <v>24165.5</v>
      </c>
      <c r="E10" s="597">
        <f t="shared" si="1"/>
        <v>816</v>
      </c>
    </row>
    <row r="11" spans="1:5" ht="12.75">
      <c r="A11" s="594" t="s">
        <v>1232</v>
      </c>
      <c r="B11" s="472" t="s">
        <v>1233</v>
      </c>
      <c r="C11" s="595">
        <v>899</v>
      </c>
      <c r="D11" s="596">
        <f t="shared" si="0"/>
        <v>22897.3</v>
      </c>
      <c r="E11" s="597">
        <f t="shared" si="1"/>
        <v>764.15</v>
      </c>
    </row>
    <row r="12" spans="1:5" ht="12.75">
      <c r="A12" s="594" t="s">
        <v>1234</v>
      </c>
      <c r="B12" s="472" t="s">
        <v>1235</v>
      </c>
      <c r="C12" s="595">
        <v>953</v>
      </c>
      <c r="D12" s="596">
        <f t="shared" si="0"/>
        <v>18266.5</v>
      </c>
      <c r="E12" s="597">
        <f t="shared" si="1"/>
        <v>810.05</v>
      </c>
    </row>
    <row r="13" spans="1:5" ht="12.75">
      <c r="A13" s="594" t="s">
        <v>1236</v>
      </c>
      <c r="B13" s="472" t="s">
        <v>1237</v>
      </c>
      <c r="C13" s="595">
        <v>1012</v>
      </c>
      <c r="D13" s="596">
        <f t="shared" si="0"/>
        <v>14256.199999999999</v>
      </c>
      <c r="E13" s="597">
        <f t="shared" si="1"/>
        <v>860.1999999999999</v>
      </c>
    </row>
    <row r="14" spans="1:5" ht="12.75">
      <c r="A14" s="594" t="s">
        <v>1238</v>
      </c>
      <c r="B14" s="472" t="s">
        <v>1239</v>
      </c>
      <c r="C14" s="595">
        <v>1009</v>
      </c>
      <c r="D14" s="596">
        <f t="shared" si="0"/>
        <v>37851.35</v>
      </c>
      <c r="E14" s="597">
        <f t="shared" si="1"/>
        <v>857.65</v>
      </c>
    </row>
    <row r="15" spans="1:5" ht="12.75">
      <c r="A15" s="594" t="s">
        <v>1240</v>
      </c>
      <c r="B15" s="472" t="s">
        <v>1241</v>
      </c>
      <c r="C15" s="595">
        <v>1072</v>
      </c>
      <c r="D15" s="596" t="e">
        <f t="shared" si="0"/>
        <v>#VALUE!</v>
      </c>
      <c r="E15" s="597">
        <f t="shared" si="1"/>
        <v>911.1999999999999</v>
      </c>
    </row>
    <row r="16" spans="1:5" ht="12.75">
      <c r="A16" s="594" t="s">
        <v>1242</v>
      </c>
      <c r="B16" s="472" t="s">
        <v>1243</v>
      </c>
      <c r="C16" s="595">
        <v>1141</v>
      </c>
      <c r="D16" s="596" t="e">
        <f t="shared" si="0"/>
        <v>#VALUE!</v>
      </c>
      <c r="E16" s="597">
        <f t="shared" si="1"/>
        <v>969.85</v>
      </c>
    </row>
    <row r="17" spans="1:5" ht="12.75">
      <c r="A17" s="594" t="s">
        <v>1244</v>
      </c>
      <c r="B17" s="472" t="s">
        <v>1245</v>
      </c>
      <c r="C17" s="595">
        <v>1087</v>
      </c>
      <c r="D17" s="596" t="e">
        <f t="shared" si="0"/>
        <v>#VALUE!</v>
      </c>
      <c r="E17" s="597">
        <f t="shared" si="1"/>
        <v>923.9499999999999</v>
      </c>
    </row>
    <row r="18" spans="1:5" ht="12.75">
      <c r="A18" s="594" t="s">
        <v>1246</v>
      </c>
      <c r="B18" s="472" t="s">
        <v>1247</v>
      </c>
      <c r="C18" s="595">
        <v>1150</v>
      </c>
      <c r="D18" s="596" t="e">
        <f t="shared" si="0"/>
        <v>#VALUE!</v>
      </c>
      <c r="E18" s="597">
        <f t="shared" si="1"/>
        <v>977.5</v>
      </c>
    </row>
    <row r="19" spans="1:5" ht="12.75">
      <c r="A19" s="594" t="s">
        <v>1248</v>
      </c>
      <c r="B19" s="472" t="s">
        <v>1249</v>
      </c>
      <c r="C19" s="595">
        <v>1219</v>
      </c>
      <c r="D19" s="596" t="e">
        <f t="shared" si="0"/>
        <v>#VALUE!</v>
      </c>
      <c r="E19" s="597">
        <f t="shared" si="1"/>
        <v>1036.1499999999999</v>
      </c>
    </row>
    <row r="20" spans="1:5" ht="12.75">
      <c r="A20" s="598" t="s">
        <v>1250</v>
      </c>
      <c r="B20" s="472" t="s">
        <v>1251</v>
      </c>
      <c r="C20" s="599">
        <v>1139</v>
      </c>
      <c r="D20" s="596" t="e">
        <f t="shared" si="0"/>
        <v>#VALUE!</v>
      </c>
      <c r="E20" s="597">
        <f t="shared" si="1"/>
        <v>968.15</v>
      </c>
    </row>
    <row r="21" spans="1:5" ht="12.75">
      <c r="A21" s="594" t="s">
        <v>1252</v>
      </c>
      <c r="B21" s="472" t="s">
        <v>1253</v>
      </c>
      <c r="C21" s="595">
        <v>1202</v>
      </c>
      <c r="D21" s="596" t="e">
        <f t="shared" si="0"/>
        <v>#VALUE!</v>
      </c>
      <c r="E21" s="597">
        <f t="shared" si="1"/>
        <v>1021.6999999999999</v>
      </c>
    </row>
    <row r="22" spans="1:5" ht="12.75">
      <c r="A22" s="594" t="s">
        <v>1254</v>
      </c>
      <c r="B22" s="472" t="s">
        <v>1255</v>
      </c>
      <c r="C22" s="595">
        <v>1271</v>
      </c>
      <c r="D22" s="596" t="e">
        <f t="shared" si="0"/>
        <v>#VALUE!</v>
      </c>
      <c r="E22" s="597">
        <f t="shared" si="1"/>
        <v>1080.35</v>
      </c>
    </row>
    <row r="23" spans="1:5" ht="12.75">
      <c r="A23" s="594" t="s">
        <v>1256</v>
      </c>
      <c r="B23" s="472" t="s">
        <v>1257</v>
      </c>
      <c r="C23" s="595">
        <v>1275</v>
      </c>
      <c r="D23" s="596" t="e">
        <f t="shared" si="0"/>
        <v>#VALUE!</v>
      </c>
      <c r="E23" s="597">
        <f t="shared" si="1"/>
        <v>1083.75</v>
      </c>
    </row>
    <row r="24" spans="1:5" ht="12.75">
      <c r="A24" s="594" t="s">
        <v>1258</v>
      </c>
      <c r="B24" s="472" t="s">
        <v>1259</v>
      </c>
      <c r="C24" s="595">
        <v>1347</v>
      </c>
      <c r="D24" s="596" t="e">
        <f t="shared" si="0"/>
        <v>#VALUE!</v>
      </c>
      <c r="E24" s="597">
        <f t="shared" si="1"/>
        <v>1144.95</v>
      </c>
    </row>
    <row r="25" spans="1:5" ht="12.75">
      <c r="A25" s="594" t="s">
        <v>1260</v>
      </c>
      <c r="B25" s="472" t="s">
        <v>1261</v>
      </c>
      <c r="C25" s="595">
        <v>1426</v>
      </c>
      <c r="D25" s="596">
        <f t="shared" si="0"/>
        <v>34630.7</v>
      </c>
      <c r="E25" s="597">
        <f t="shared" si="1"/>
        <v>1212.1</v>
      </c>
    </row>
    <row r="26" spans="1:5" ht="12.75">
      <c r="A26" s="594" t="s">
        <v>1262</v>
      </c>
      <c r="B26" s="472" t="s">
        <v>1263</v>
      </c>
      <c r="C26" s="595">
        <v>1422</v>
      </c>
      <c r="D26" s="596" t="e">
        <f t="shared" si="0"/>
        <v>#VALUE!</v>
      </c>
      <c r="E26" s="597">
        <f t="shared" si="1"/>
        <v>1208.7</v>
      </c>
    </row>
    <row r="27" spans="1:5" ht="12.75">
      <c r="A27" s="594" t="s">
        <v>1264</v>
      </c>
      <c r="B27" s="472" t="s">
        <v>1265</v>
      </c>
      <c r="C27" s="595">
        <v>1491</v>
      </c>
      <c r="D27" s="596" t="e">
        <f t="shared" si="0"/>
        <v>#VALUE!</v>
      </c>
      <c r="E27" s="597">
        <f t="shared" si="1"/>
        <v>1267.35</v>
      </c>
    </row>
    <row r="28" spans="1:5" ht="12.75">
      <c r="A28" s="594" t="s">
        <v>1266</v>
      </c>
      <c r="B28" s="472" t="s">
        <v>1267</v>
      </c>
      <c r="C28" s="595">
        <v>1567</v>
      </c>
      <c r="D28" s="596" t="e">
        <f t="shared" si="0"/>
        <v>#VALUE!</v>
      </c>
      <c r="E28" s="597">
        <f t="shared" si="1"/>
        <v>1331.95</v>
      </c>
    </row>
    <row r="29" spans="1:5" ht="12.75">
      <c r="A29" s="594" t="s">
        <v>1268</v>
      </c>
      <c r="B29" s="472" t="s">
        <v>1269</v>
      </c>
      <c r="C29" s="595">
        <v>1593</v>
      </c>
      <c r="D29" s="596">
        <f t="shared" si="0"/>
        <v>34478.549999999996</v>
      </c>
      <c r="E29" s="597">
        <f t="shared" si="1"/>
        <v>1354.05</v>
      </c>
    </row>
    <row r="30" spans="1:5" ht="12.75">
      <c r="A30" s="594" t="s">
        <v>1270</v>
      </c>
      <c r="B30" s="472" t="s">
        <v>1271</v>
      </c>
      <c r="C30" s="595">
        <v>1674</v>
      </c>
      <c r="D30" s="596" t="e">
        <f t="shared" si="0"/>
        <v>#VALUE!</v>
      </c>
      <c r="E30" s="597">
        <f t="shared" si="1"/>
        <v>1422.8999999999999</v>
      </c>
    </row>
    <row r="31" spans="1:5" ht="12.75">
      <c r="A31" s="594" t="s">
        <v>1272</v>
      </c>
      <c r="B31" s="472" t="s">
        <v>1273</v>
      </c>
      <c r="C31" s="595">
        <v>1763</v>
      </c>
      <c r="D31" s="596" t="e">
        <f t="shared" si="0"/>
        <v>#VALUE!</v>
      </c>
      <c r="E31" s="597">
        <f t="shared" si="1"/>
        <v>1498.55</v>
      </c>
    </row>
    <row r="32" spans="1:5" ht="12.75">
      <c r="A32" s="594" t="s">
        <v>1274</v>
      </c>
      <c r="B32" s="472" t="s">
        <v>1275</v>
      </c>
      <c r="C32" s="595">
        <v>1781</v>
      </c>
      <c r="D32" s="596" t="e">
        <f t="shared" si="0"/>
        <v>#VALUE!</v>
      </c>
      <c r="E32" s="597">
        <f t="shared" si="1"/>
        <v>1513.85</v>
      </c>
    </row>
    <row r="33" spans="1:5" ht="12.75">
      <c r="A33" s="598" t="s">
        <v>1276</v>
      </c>
      <c r="B33" s="472" t="s">
        <v>1277</v>
      </c>
      <c r="C33" s="599">
        <v>1871</v>
      </c>
      <c r="D33" s="596" t="e">
        <f t="shared" si="0"/>
        <v>#VALUE!</v>
      </c>
      <c r="E33" s="597">
        <f t="shared" si="1"/>
        <v>1590.35</v>
      </c>
    </row>
    <row r="34" spans="1:5" ht="12.75">
      <c r="A34" s="594" t="s">
        <v>1278</v>
      </c>
      <c r="B34" s="600" t="s">
        <v>1279</v>
      </c>
      <c r="C34" s="601">
        <v>1970</v>
      </c>
      <c r="D34" s="596" t="e">
        <f t="shared" si="0"/>
        <v>#VALUE!</v>
      </c>
      <c r="E34" s="597">
        <f t="shared" si="1"/>
        <v>1674.5</v>
      </c>
    </row>
    <row r="35" spans="1:5" ht="12.75">
      <c r="A35" s="594" t="s">
        <v>1280</v>
      </c>
      <c r="B35" s="600" t="s">
        <v>1281</v>
      </c>
      <c r="C35" s="601">
        <v>1969</v>
      </c>
      <c r="D35" s="596">
        <f t="shared" si="0"/>
        <v>34584.799999999996</v>
      </c>
      <c r="E35" s="597">
        <f t="shared" si="1"/>
        <v>1673.6499999999999</v>
      </c>
    </row>
    <row r="36" spans="1:5" ht="12.75">
      <c r="A36" s="594" t="s">
        <v>1282</v>
      </c>
      <c r="B36" s="600" t="s">
        <v>1283</v>
      </c>
      <c r="C36" s="601">
        <v>2068</v>
      </c>
      <c r="D36" s="596" t="e">
        <f t="shared" si="0"/>
        <v>#VALUE!</v>
      </c>
      <c r="E36" s="597">
        <f t="shared" si="1"/>
        <v>1757.8</v>
      </c>
    </row>
    <row r="37" spans="1:5" ht="12.75">
      <c r="A37" s="594" t="s">
        <v>1284</v>
      </c>
      <c r="B37" s="600" t="s">
        <v>1285</v>
      </c>
      <c r="C37" s="601">
        <v>2177</v>
      </c>
      <c r="D37" s="596" t="e">
        <f t="shared" si="0"/>
        <v>#VALUE!</v>
      </c>
      <c r="E37" s="597">
        <f t="shared" si="1"/>
        <v>1850.45</v>
      </c>
    </row>
    <row r="38" spans="1:5" ht="12.75">
      <c r="A38" s="594" t="s">
        <v>1286</v>
      </c>
      <c r="B38" s="600" t="s">
        <v>1287</v>
      </c>
      <c r="C38" s="601">
        <v>2157</v>
      </c>
      <c r="D38" s="596" t="e">
        <f t="shared" si="0"/>
        <v>#VALUE!</v>
      </c>
      <c r="E38" s="597">
        <f t="shared" si="1"/>
        <v>1833.45</v>
      </c>
    </row>
    <row r="39" spans="1:5" ht="12.75">
      <c r="A39" s="594" t="s">
        <v>1288</v>
      </c>
      <c r="B39" s="600" t="s">
        <v>1289</v>
      </c>
      <c r="C39" s="601">
        <v>2265</v>
      </c>
      <c r="D39" s="596" t="e">
        <f t="shared" si="0"/>
        <v>#VALUE!</v>
      </c>
      <c r="E39" s="597">
        <f t="shared" si="1"/>
        <v>1925.25</v>
      </c>
    </row>
    <row r="40" spans="1:5" ht="12.75">
      <c r="A40" s="594" t="s">
        <v>1290</v>
      </c>
      <c r="B40" s="600" t="s">
        <v>1291</v>
      </c>
      <c r="C40" s="601">
        <v>2384</v>
      </c>
      <c r="D40" s="596">
        <f t="shared" si="0"/>
        <v>34538.049999999996</v>
      </c>
      <c r="E40" s="597">
        <f t="shared" si="1"/>
        <v>2026.3999999999999</v>
      </c>
    </row>
    <row r="41" spans="1:5" ht="12.75">
      <c r="A41" s="594" t="s">
        <v>1292</v>
      </c>
      <c r="B41" s="600" t="s">
        <v>1293</v>
      </c>
      <c r="C41" s="601">
        <v>2304</v>
      </c>
      <c r="D41" s="596" t="e">
        <f t="shared" si="0"/>
        <v>#VALUE!</v>
      </c>
      <c r="E41" s="597">
        <f t="shared" si="1"/>
        <v>1958.3999999999999</v>
      </c>
    </row>
    <row r="42" spans="1:5" ht="12.75">
      <c r="A42" s="594" t="s">
        <v>1294</v>
      </c>
      <c r="B42" s="600" t="s">
        <v>1295</v>
      </c>
      <c r="C42" s="601">
        <v>2409</v>
      </c>
      <c r="D42" s="596" t="e">
        <f t="shared" si="0"/>
        <v>#VALUE!</v>
      </c>
      <c r="E42" s="597">
        <f t="shared" si="1"/>
        <v>2047.6499999999999</v>
      </c>
    </row>
    <row r="43" spans="1:5" ht="12.75">
      <c r="A43" s="602" t="s">
        <v>1296</v>
      </c>
      <c r="B43" s="603" t="s">
        <v>1297</v>
      </c>
      <c r="C43" s="604">
        <v>2525</v>
      </c>
      <c r="D43" s="605" t="e">
        <f t="shared" si="0"/>
        <v>#VALUE!</v>
      </c>
      <c r="E43" s="606">
        <f t="shared" si="1"/>
        <v>2146.25</v>
      </c>
    </row>
    <row r="44" spans="1:5" ht="12.75">
      <c r="A44" s="607" t="s">
        <v>1298</v>
      </c>
      <c r="B44" s="608"/>
      <c r="C44" s="609"/>
      <c r="D44" s="610"/>
      <c r="E44" s="611"/>
    </row>
    <row r="45" spans="1:5" ht="12.75">
      <c r="A45" s="612" t="s">
        <v>1299</v>
      </c>
      <c r="B45" s="480" t="s">
        <v>1300</v>
      </c>
      <c r="C45" s="416">
        <v>1828</v>
      </c>
      <c r="D45" s="613">
        <f aca="true" t="shared" si="2" ref="D45:D61">C45*0.9</f>
        <v>1645.2</v>
      </c>
      <c r="E45" s="614">
        <f aca="true" t="shared" si="3" ref="E45:E61">C45*0.85</f>
        <v>1553.8</v>
      </c>
    </row>
    <row r="46" spans="1:5" ht="12.75">
      <c r="A46" s="612" t="s">
        <v>1301</v>
      </c>
      <c r="B46" s="480" t="s">
        <v>1302</v>
      </c>
      <c r="C46" s="416">
        <v>1708</v>
      </c>
      <c r="D46" s="613">
        <f t="shared" si="2"/>
        <v>1537.2</v>
      </c>
      <c r="E46" s="614">
        <f t="shared" si="3"/>
        <v>1451.8</v>
      </c>
    </row>
    <row r="47" spans="1:5" ht="12.75">
      <c r="A47" s="484" t="s">
        <v>1303</v>
      </c>
      <c r="B47" s="472" t="s">
        <v>1304</v>
      </c>
      <c r="C47" s="427">
        <v>2213</v>
      </c>
      <c r="D47" s="613">
        <f t="shared" si="2"/>
        <v>1991.7</v>
      </c>
      <c r="E47" s="614">
        <f t="shared" si="3"/>
        <v>1881.05</v>
      </c>
    </row>
    <row r="48" spans="1:5" ht="12.75">
      <c r="A48" s="484" t="s">
        <v>1305</v>
      </c>
      <c r="B48" s="472" t="s">
        <v>1306</v>
      </c>
      <c r="C48" s="427">
        <v>2063</v>
      </c>
      <c r="D48" s="613">
        <f t="shared" si="2"/>
        <v>1856.7</v>
      </c>
      <c r="E48" s="614">
        <f t="shared" si="3"/>
        <v>1753.55</v>
      </c>
    </row>
    <row r="49" spans="1:5" ht="12.75">
      <c r="A49" s="484" t="s">
        <v>1307</v>
      </c>
      <c r="B49" s="472" t="s">
        <v>1308</v>
      </c>
      <c r="C49" s="427">
        <v>2598</v>
      </c>
      <c r="D49" s="613">
        <f t="shared" si="2"/>
        <v>2338.2000000000003</v>
      </c>
      <c r="E49" s="614">
        <f t="shared" si="3"/>
        <v>2208.2999999999997</v>
      </c>
    </row>
    <row r="50" spans="1:5" ht="12.75">
      <c r="A50" s="484" t="s">
        <v>1309</v>
      </c>
      <c r="B50" s="472" t="s">
        <v>1310</v>
      </c>
      <c r="C50" s="427">
        <v>2418</v>
      </c>
      <c r="D50" s="613">
        <f t="shared" si="2"/>
        <v>2176.2000000000003</v>
      </c>
      <c r="E50" s="614">
        <f t="shared" si="3"/>
        <v>2055.2999999999997</v>
      </c>
    </row>
    <row r="51" spans="1:5" ht="12.75">
      <c r="A51" s="484" t="s">
        <v>1311</v>
      </c>
      <c r="B51" s="472" t="s">
        <v>1312</v>
      </c>
      <c r="C51" s="427">
        <v>3023</v>
      </c>
      <c r="D51" s="613">
        <f t="shared" si="2"/>
        <v>2720.7000000000003</v>
      </c>
      <c r="E51" s="614">
        <f t="shared" si="3"/>
        <v>2569.5499999999997</v>
      </c>
    </row>
    <row r="52" spans="1:5" ht="12.75">
      <c r="A52" s="484" t="s">
        <v>1313</v>
      </c>
      <c r="B52" s="472" t="s">
        <v>1314</v>
      </c>
      <c r="C52" s="427">
        <v>2813</v>
      </c>
      <c r="D52" s="613">
        <f t="shared" si="2"/>
        <v>2531.7000000000003</v>
      </c>
      <c r="E52" s="614">
        <f t="shared" si="3"/>
        <v>2391.0499999999997</v>
      </c>
    </row>
    <row r="53" spans="1:5" ht="12.75">
      <c r="A53" s="484" t="s">
        <v>1315</v>
      </c>
      <c r="B53" s="472" t="s">
        <v>1316</v>
      </c>
      <c r="C53" s="427">
        <v>1888</v>
      </c>
      <c r="D53" s="613">
        <f t="shared" si="2"/>
        <v>1699.2</v>
      </c>
      <c r="E53" s="614">
        <f t="shared" si="3"/>
        <v>1604.8</v>
      </c>
    </row>
    <row r="54" spans="1:5" ht="12.75">
      <c r="A54" s="484" t="s">
        <v>1317</v>
      </c>
      <c r="B54" s="472" t="s">
        <v>1318</v>
      </c>
      <c r="C54" s="427">
        <v>2298</v>
      </c>
      <c r="D54" s="613">
        <f t="shared" si="2"/>
        <v>2068.2000000000003</v>
      </c>
      <c r="E54" s="614">
        <f t="shared" si="3"/>
        <v>1953.3</v>
      </c>
    </row>
    <row r="55" spans="1:5" ht="12.75">
      <c r="A55" s="484" t="s">
        <v>1319</v>
      </c>
      <c r="B55" s="472" t="s">
        <v>1320</v>
      </c>
      <c r="C55" s="427">
        <v>2708</v>
      </c>
      <c r="D55" s="613">
        <f t="shared" si="2"/>
        <v>2437.2000000000003</v>
      </c>
      <c r="E55" s="614">
        <f t="shared" si="3"/>
        <v>2301.7999999999997</v>
      </c>
    </row>
    <row r="56" spans="1:5" ht="12.75">
      <c r="A56" s="484" t="s">
        <v>1321</v>
      </c>
      <c r="B56" s="472" t="s">
        <v>1322</v>
      </c>
      <c r="C56" s="427">
        <v>3148</v>
      </c>
      <c r="D56" s="613">
        <f t="shared" si="2"/>
        <v>2833.2000000000003</v>
      </c>
      <c r="E56" s="614">
        <f t="shared" si="3"/>
        <v>2675.7999999999997</v>
      </c>
    </row>
    <row r="57" spans="1:5" ht="12.75">
      <c r="A57" s="484" t="s">
        <v>1323</v>
      </c>
      <c r="B57" s="481" t="s">
        <v>1324</v>
      </c>
      <c r="C57" s="422">
        <v>2128</v>
      </c>
      <c r="D57" s="613">
        <f t="shared" si="2"/>
        <v>1915.2</v>
      </c>
      <c r="E57" s="614">
        <f t="shared" si="3"/>
        <v>1808.8</v>
      </c>
    </row>
    <row r="58" spans="1:5" ht="12.75">
      <c r="A58" s="484" t="s">
        <v>1325</v>
      </c>
      <c r="B58" s="481" t="s">
        <v>1326</v>
      </c>
      <c r="C58" s="422">
        <v>2608</v>
      </c>
      <c r="D58" s="613">
        <f t="shared" si="2"/>
        <v>2347.2000000000003</v>
      </c>
      <c r="E58" s="614">
        <f t="shared" si="3"/>
        <v>2216.7999999999997</v>
      </c>
    </row>
    <row r="59" spans="1:5" ht="12.75">
      <c r="A59" s="484" t="s">
        <v>1327</v>
      </c>
      <c r="B59" s="481" t="s">
        <v>1328</v>
      </c>
      <c r="C59" s="422">
        <v>3088</v>
      </c>
      <c r="D59" s="613">
        <f t="shared" si="2"/>
        <v>2779.2000000000003</v>
      </c>
      <c r="E59" s="614">
        <f t="shared" si="3"/>
        <v>2624.7999999999997</v>
      </c>
    </row>
    <row r="60" spans="1:5" ht="12.75">
      <c r="A60" s="484" t="s">
        <v>1329</v>
      </c>
      <c r="B60" s="481" t="s">
        <v>1330</v>
      </c>
      <c r="C60" s="422">
        <v>3588</v>
      </c>
      <c r="D60" s="613">
        <f t="shared" si="2"/>
        <v>3229.2000000000003</v>
      </c>
      <c r="E60" s="614">
        <f t="shared" si="3"/>
        <v>3049.7999999999997</v>
      </c>
    </row>
    <row r="61" spans="1:5" ht="25.5">
      <c r="A61" s="615" t="s">
        <v>1331</v>
      </c>
      <c r="B61" s="481">
        <v>0.3</v>
      </c>
      <c r="C61" s="616">
        <v>96</v>
      </c>
      <c r="D61" s="617">
        <f t="shared" si="2"/>
        <v>86.4</v>
      </c>
      <c r="E61" s="618">
        <f t="shared" si="3"/>
        <v>81.6</v>
      </c>
    </row>
    <row r="62" spans="1:5" ht="12.75">
      <c r="A62" s="619" t="s">
        <v>1332</v>
      </c>
      <c r="B62" s="620"/>
      <c r="C62" s="621"/>
      <c r="D62" s="621"/>
      <c r="E62" s="622"/>
    </row>
    <row r="63" spans="1:5" ht="12.75" customHeight="1">
      <c r="A63" s="1122" t="s">
        <v>1224</v>
      </c>
      <c r="B63" s="1030" t="s">
        <v>2685</v>
      </c>
      <c r="C63" s="1129" t="s">
        <v>889</v>
      </c>
      <c r="D63" s="1129"/>
      <c r="E63" s="1129"/>
    </row>
    <row r="64" spans="1:5" ht="12.75">
      <c r="A64" s="1122"/>
      <c r="B64" s="1030"/>
      <c r="C64" s="623" t="s">
        <v>1451</v>
      </c>
      <c r="D64" s="409" t="s">
        <v>1452</v>
      </c>
      <c r="E64" s="410" t="s">
        <v>1453</v>
      </c>
    </row>
    <row r="65" spans="1:5" ht="12.75">
      <c r="A65" s="585" t="s">
        <v>1225</v>
      </c>
      <c r="B65" s="586"/>
      <c r="C65" s="624"/>
      <c r="D65" s="625"/>
      <c r="E65" s="626"/>
    </row>
    <row r="66" spans="1:5" ht="12.75">
      <c r="A66" s="590" t="s">
        <v>1333</v>
      </c>
      <c r="B66" s="475" t="s">
        <v>1334</v>
      </c>
      <c r="C66" s="445">
        <v>769</v>
      </c>
      <c r="D66" s="592">
        <f aca="true" t="shared" si="4" ref="D66:D101">C66*0.9</f>
        <v>692.1</v>
      </c>
      <c r="E66" s="593">
        <f aca="true" t="shared" si="5" ref="E66:E101">C66*0.85</f>
        <v>653.65</v>
      </c>
    </row>
    <row r="67" spans="1:5" ht="12.75">
      <c r="A67" s="594" t="s">
        <v>1335</v>
      </c>
      <c r="B67" s="472" t="s">
        <v>1334</v>
      </c>
      <c r="C67" s="427">
        <v>655</v>
      </c>
      <c r="D67" s="596">
        <f t="shared" si="4"/>
        <v>589.5</v>
      </c>
      <c r="E67" s="597">
        <f t="shared" si="5"/>
        <v>556.75</v>
      </c>
    </row>
    <row r="68" spans="1:12" ht="15">
      <c r="A68" s="594" t="s">
        <v>1336</v>
      </c>
      <c r="B68" s="472" t="s">
        <v>1337</v>
      </c>
      <c r="C68" s="427">
        <v>940</v>
      </c>
      <c r="D68" s="596">
        <f t="shared" si="4"/>
        <v>846</v>
      </c>
      <c r="E68" s="597">
        <f t="shared" si="5"/>
        <v>799</v>
      </c>
      <c r="I68" s="627"/>
      <c r="J68" s="627"/>
      <c r="K68" s="627"/>
      <c r="L68" s="627"/>
    </row>
    <row r="69" spans="1:12" ht="15">
      <c r="A69" s="594" t="s">
        <v>1338</v>
      </c>
      <c r="B69" s="472" t="s">
        <v>1337</v>
      </c>
      <c r="C69" s="427">
        <v>796</v>
      </c>
      <c r="D69" s="596">
        <f t="shared" si="4"/>
        <v>716.4</v>
      </c>
      <c r="E69" s="597">
        <f t="shared" si="5"/>
        <v>676.6</v>
      </c>
      <c r="I69" s="627"/>
      <c r="J69" s="627"/>
      <c r="K69" s="627"/>
      <c r="L69" s="627"/>
    </row>
    <row r="70" spans="1:12" ht="15">
      <c r="A70" s="594" t="s">
        <v>1339</v>
      </c>
      <c r="B70" s="472" t="s">
        <v>1340</v>
      </c>
      <c r="C70" s="427">
        <v>1060</v>
      </c>
      <c r="D70" s="596">
        <f t="shared" si="4"/>
        <v>954</v>
      </c>
      <c r="E70" s="597">
        <f t="shared" si="5"/>
        <v>901</v>
      </c>
      <c r="I70" s="627"/>
      <c r="J70" s="627"/>
      <c r="K70" s="627"/>
      <c r="L70" s="627"/>
    </row>
    <row r="71" spans="1:12" ht="15">
      <c r="A71" s="594" t="s">
        <v>1341</v>
      </c>
      <c r="B71" s="472" t="s">
        <v>1340</v>
      </c>
      <c r="C71" s="427">
        <v>895</v>
      </c>
      <c r="D71" s="596">
        <f t="shared" si="4"/>
        <v>805.5</v>
      </c>
      <c r="E71" s="597">
        <f t="shared" si="5"/>
        <v>760.75</v>
      </c>
      <c r="I71" s="627"/>
      <c r="J71" s="627"/>
      <c r="K71" s="627"/>
      <c r="L71" s="627"/>
    </row>
    <row r="72" spans="1:12" ht="15">
      <c r="A72" s="594" t="s">
        <v>1342</v>
      </c>
      <c r="B72" s="472" t="s">
        <v>1343</v>
      </c>
      <c r="C72" s="427">
        <v>825</v>
      </c>
      <c r="D72" s="596">
        <f t="shared" si="4"/>
        <v>742.5</v>
      </c>
      <c r="E72" s="597">
        <f t="shared" si="5"/>
        <v>701.25</v>
      </c>
      <c r="I72" s="627"/>
      <c r="J72" s="627"/>
      <c r="K72" s="627"/>
      <c r="L72" s="627"/>
    </row>
    <row r="73" spans="1:12" ht="15">
      <c r="A73" s="594" t="s">
        <v>1344</v>
      </c>
      <c r="B73" s="472" t="s">
        <v>1343</v>
      </c>
      <c r="C73" s="427">
        <v>701</v>
      </c>
      <c r="D73" s="596">
        <f t="shared" si="4"/>
        <v>630.9</v>
      </c>
      <c r="E73" s="597">
        <f t="shared" si="5"/>
        <v>595.85</v>
      </c>
      <c r="I73" s="627"/>
      <c r="J73" s="627"/>
      <c r="K73" s="627"/>
      <c r="L73" s="627"/>
    </row>
    <row r="74" spans="1:12" ht="15">
      <c r="A74" s="594" t="s">
        <v>1345</v>
      </c>
      <c r="B74" s="472" t="s">
        <v>1346</v>
      </c>
      <c r="C74" s="427">
        <v>996</v>
      </c>
      <c r="D74" s="596">
        <f t="shared" si="4"/>
        <v>896.4</v>
      </c>
      <c r="E74" s="597">
        <f t="shared" si="5"/>
        <v>846.6</v>
      </c>
      <c r="I74" s="627"/>
      <c r="J74" s="627"/>
      <c r="K74" s="627"/>
      <c r="L74" s="627"/>
    </row>
    <row r="75" spans="1:12" ht="15">
      <c r="A75" s="594" t="s">
        <v>1347</v>
      </c>
      <c r="B75" s="472" t="s">
        <v>1346</v>
      </c>
      <c r="C75" s="427">
        <v>842</v>
      </c>
      <c r="D75" s="596">
        <f t="shared" si="4"/>
        <v>757.8000000000001</v>
      </c>
      <c r="E75" s="597">
        <f t="shared" si="5"/>
        <v>715.6999999999999</v>
      </c>
      <c r="I75" s="627"/>
      <c r="J75" s="627"/>
      <c r="K75" s="627"/>
      <c r="L75" s="627"/>
    </row>
    <row r="76" spans="1:12" ht="15">
      <c r="A76" s="594" t="s">
        <v>1348</v>
      </c>
      <c r="B76" s="472" t="s">
        <v>1349</v>
      </c>
      <c r="C76" s="427">
        <v>1116</v>
      </c>
      <c r="D76" s="596">
        <f t="shared" si="4"/>
        <v>1004.4</v>
      </c>
      <c r="E76" s="597">
        <f t="shared" si="5"/>
        <v>948.6</v>
      </c>
      <c r="I76" s="627"/>
      <c r="J76" s="627"/>
      <c r="K76" s="627"/>
      <c r="L76" s="627"/>
    </row>
    <row r="77" spans="1:12" ht="15">
      <c r="A77" s="594" t="s">
        <v>1350</v>
      </c>
      <c r="B77" s="472" t="s">
        <v>1349</v>
      </c>
      <c r="C77" s="427">
        <v>941</v>
      </c>
      <c r="D77" s="596">
        <f t="shared" si="4"/>
        <v>846.9</v>
      </c>
      <c r="E77" s="597">
        <f t="shared" si="5"/>
        <v>799.85</v>
      </c>
      <c r="I77" s="627"/>
      <c r="J77" s="627"/>
      <c r="K77" s="627"/>
      <c r="L77" s="627"/>
    </row>
    <row r="78" spans="1:12" ht="15">
      <c r="A78" s="598" t="s">
        <v>1351</v>
      </c>
      <c r="B78" s="472" t="s">
        <v>1352</v>
      </c>
      <c r="C78" s="628">
        <v>946</v>
      </c>
      <c r="D78" s="596">
        <f t="shared" si="4"/>
        <v>851.4</v>
      </c>
      <c r="E78" s="597">
        <f t="shared" si="5"/>
        <v>804.1</v>
      </c>
      <c r="I78" s="627"/>
      <c r="J78" s="627"/>
      <c r="K78" s="627"/>
      <c r="L78" s="627"/>
    </row>
    <row r="79" spans="1:12" ht="15">
      <c r="A79" s="594" t="s">
        <v>1353</v>
      </c>
      <c r="B79" s="472" t="s">
        <v>1352</v>
      </c>
      <c r="C79" s="427">
        <v>804</v>
      </c>
      <c r="D79" s="596">
        <f t="shared" si="4"/>
        <v>723.6</v>
      </c>
      <c r="E79" s="597">
        <f t="shared" si="5"/>
        <v>683.4</v>
      </c>
      <c r="I79" s="627"/>
      <c r="J79" s="627"/>
      <c r="K79" s="627"/>
      <c r="L79" s="627"/>
    </row>
    <row r="80" spans="1:12" ht="15">
      <c r="A80" s="594" t="s">
        <v>1354</v>
      </c>
      <c r="B80" s="472" t="s">
        <v>1355</v>
      </c>
      <c r="C80" s="427">
        <v>1174</v>
      </c>
      <c r="D80" s="596">
        <f t="shared" si="4"/>
        <v>1056.6000000000001</v>
      </c>
      <c r="E80" s="597">
        <f t="shared" si="5"/>
        <v>997.9</v>
      </c>
      <c r="I80" s="627"/>
      <c r="J80" s="627"/>
      <c r="K80" s="627"/>
      <c r="L80" s="627"/>
    </row>
    <row r="81" spans="1:12" ht="15">
      <c r="A81" s="594" t="s">
        <v>1356</v>
      </c>
      <c r="B81" s="472" t="s">
        <v>1355</v>
      </c>
      <c r="C81" s="427">
        <v>992</v>
      </c>
      <c r="D81" s="596">
        <f t="shared" si="4"/>
        <v>892.8000000000001</v>
      </c>
      <c r="E81" s="597">
        <f t="shared" si="5"/>
        <v>843.1999999999999</v>
      </c>
      <c r="I81" s="627"/>
      <c r="J81" s="627"/>
      <c r="K81" s="627"/>
      <c r="L81" s="627"/>
    </row>
    <row r="82" spans="1:12" ht="15">
      <c r="A82" s="594" t="s">
        <v>1357</v>
      </c>
      <c r="B82" s="472" t="s">
        <v>1358</v>
      </c>
      <c r="C82" s="427">
        <v>1334</v>
      </c>
      <c r="D82" s="596">
        <f t="shared" si="4"/>
        <v>1200.6000000000001</v>
      </c>
      <c r="E82" s="597">
        <f t="shared" si="5"/>
        <v>1133.8999999999999</v>
      </c>
      <c r="I82" s="627"/>
      <c r="J82" s="627"/>
      <c r="K82" s="627"/>
      <c r="L82" s="627"/>
    </row>
    <row r="83" spans="1:12" ht="15">
      <c r="A83" s="594" t="s">
        <v>1359</v>
      </c>
      <c r="B83" s="472" t="s">
        <v>1358</v>
      </c>
      <c r="C83" s="427">
        <v>1124</v>
      </c>
      <c r="D83" s="596">
        <f t="shared" si="4"/>
        <v>1011.6</v>
      </c>
      <c r="E83" s="597">
        <f t="shared" si="5"/>
        <v>955.4</v>
      </c>
      <c r="I83" s="627"/>
      <c r="J83" s="627"/>
      <c r="K83" s="627"/>
      <c r="L83" s="627"/>
    </row>
    <row r="84" spans="1:12" ht="15">
      <c r="A84" s="594" t="s">
        <v>1360</v>
      </c>
      <c r="B84" s="472" t="s">
        <v>1361</v>
      </c>
      <c r="C84" s="427">
        <v>1030</v>
      </c>
      <c r="D84" s="596">
        <f t="shared" si="4"/>
        <v>927</v>
      </c>
      <c r="E84" s="597">
        <f t="shared" si="5"/>
        <v>875.5</v>
      </c>
      <c r="I84" s="627"/>
      <c r="J84" s="627"/>
      <c r="K84" s="627"/>
      <c r="L84" s="627"/>
    </row>
    <row r="85" spans="1:12" ht="15">
      <c r="A85" s="594" t="s">
        <v>1362</v>
      </c>
      <c r="B85" s="472" t="s">
        <v>1361</v>
      </c>
      <c r="C85" s="427">
        <v>873</v>
      </c>
      <c r="D85" s="596">
        <f t="shared" si="4"/>
        <v>785.7</v>
      </c>
      <c r="E85" s="597">
        <f t="shared" si="5"/>
        <v>742.05</v>
      </c>
      <c r="I85" s="627"/>
      <c r="J85" s="627"/>
      <c r="K85" s="627"/>
      <c r="L85" s="627"/>
    </row>
    <row r="86" spans="1:12" ht="15">
      <c r="A86" s="594" t="s">
        <v>1363</v>
      </c>
      <c r="B86" s="472" t="s">
        <v>1364</v>
      </c>
      <c r="C86" s="427">
        <v>1258</v>
      </c>
      <c r="D86" s="596">
        <f t="shared" si="4"/>
        <v>1132.2</v>
      </c>
      <c r="E86" s="597">
        <f t="shared" si="5"/>
        <v>1069.3</v>
      </c>
      <c r="I86" s="627"/>
      <c r="J86" s="627"/>
      <c r="K86" s="627"/>
      <c r="L86" s="627"/>
    </row>
    <row r="87" spans="1:12" ht="15">
      <c r="A87" s="594" t="s">
        <v>1365</v>
      </c>
      <c r="B87" s="472" t="s">
        <v>1364</v>
      </c>
      <c r="C87" s="427">
        <v>1061</v>
      </c>
      <c r="D87" s="596">
        <f t="shared" si="4"/>
        <v>954.9</v>
      </c>
      <c r="E87" s="597">
        <f t="shared" si="5"/>
        <v>901.85</v>
      </c>
      <c r="I87" s="627"/>
      <c r="J87" s="627"/>
      <c r="K87" s="627"/>
      <c r="L87" s="627"/>
    </row>
    <row r="88" spans="1:12" ht="15">
      <c r="A88" s="594" t="s">
        <v>1366</v>
      </c>
      <c r="B88" s="472" t="s">
        <v>1367</v>
      </c>
      <c r="C88" s="427">
        <v>1418</v>
      </c>
      <c r="D88" s="596">
        <f t="shared" si="4"/>
        <v>1276.2</v>
      </c>
      <c r="E88" s="597">
        <f t="shared" si="5"/>
        <v>1205.3</v>
      </c>
      <c r="I88" s="627"/>
      <c r="J88" s="627"/>
      <c r="K88" s="627"/>
      <c r="L88" s="627"/>
    </row>
    <row r="89" spans="1:12" ht="15">
      <c r="A89" s="594" t="s">
        <v>1368</v>
      </c>
      <c r="B89" s="472" t="s">
        <v>1367</v>
      </c>
      <c r="C89" s="427">
        <v>1193</v>
      </c>
      <c r="D89" s="596">
        <f t="shared" si="4"/>
        <v>1073.7</v>
      </c>
      <c r="E89" s="597">
        <f t="shared" si="5"/>
        <v>1014.05</v>
      </c>
      <c r="I89" s="627"/>
      <c r="J89" s="627"/>
      <c r="K89" s="627"/>
      <c r="L89" s="627"/>
    </row>
    <row r="90" spans="1:12" ht="15">
      <c r="A90" s="594" t="s">
        <v>1369</v>
      </c>
      <c r="B90" s="472" t="s">
        <v>1370</v>
      </c>
      <c r="C90" s="427">
        <v>1147</v>
      </c>
      <c r="D90" s="596">
        <f t="shared" si="4"/>
        <v>1032.3</v>
      </c>
      <c r="E90" s="597">
        <f t="shared" si="5"/>
        <v>974.9499999999999</v>
      </c>
      <c r="I90" s="627"/>
      <c r="J90" s="627"/>
      <c r="K90" s="627"/>
      <c r="L90" s="627"/>
    </row>
    <row r="91" spans="1:12" ht="15">
      <c r="A91" s="598" t="s">
        <v>1371</v>
      </c>
      <c r="B91" s="472" t="s">
        <v>1370</v>
      </c>
      <c r="C91" s="628">
        <v>972</v>
      </c>
      <c r="D91" s="596">
        <f t="shared" si="4"/>
        <v>874.8000000000001</v>
      </c>
      <c r="E91" s="597">
        <f t="shared" si="5"/>
        <v>826.1999999999999</v>
      </c>
      <c r="I91" s="627"/>
      <c r="J91" s="627"/>
      <c r="K91" s="627"/>
      <c r="L91" s="627"/>
    </row>
    <row r="92" spans="1:12" ht="15">
      <c r="A92" s="594" t="s">
        <v>1372</v>
      </c>
      <c r="B92" s="472" t="s">
        <v>1367</v>
      </c>
      <c r="C92" s="427">
        <v>1432</v>
      </c>
      <c r="D92" s="596">
        <f t="shared" si="4"/>
        <v>1288.8</v>
      </c>
      <c r="E92" s="597">
        <f t="shared" si="5"/>
        <v>1217.2</v>
      </c>
      <c r="I92" s="627"/>
      <c r="J92" s="627"/>
      <c r="K92" s="627"/>
      <c r="L92" s="627"/>
    </row>
    <row r="93" spans="1:12" ht="15">
      <c r="A93" s="594" t="s">
        <v>1373</v>
      </c>
      <c r="B93" s="472" t="s">
        <v>1367</v>
      </c>
      <c r="C93" s="427">
        <v>1207</v>
      </c>
      <c r="D93" s="596">
        <f t="shared" si="4"/>
        <v>1086.3</v>
      </c>
      <c r="E93" s="597">
        <f t="shared" si="5"/>
        <v>1025.95</v>
      </c>
      <c r="I93" s="627"/>
      <c r="J93" s="627"/>
      <c r="K93" s="627"/>
      <c r="L93" s="627"/>
    </row>
    <row r="94" spans="1:12" ht="15">
      <c r="A94" s="594" t="s">
        <v>1374</v>
      </c>
      <c r="B94" s="472" t="s">
        <v>1229</v>
      </c>
      <c r="C94" s="427">
        <v>1632</v>
      </c>
      <c r="D94" s="596">
        <f t="shared" si="4"/>
        <v>1468.8</v>
      </c>
      <c r="E94" s="597">
        <f t="shared" si="5"/>
        <v>1387.2</v>
      </c>
      <c r="I94" s="627"/>
      <c r="J94" s="627"/>
      <c r="K94" s="627"/>
      <c r="L94" s="627"/>
    </row>
    <row r="95" spans="1:12" ht="15">
      <c r="A95" s="594" t="s">
        <v>1375</v>
      </c>
      <c r="B95" s="472" t="s">
        <v>1229</v>
      </c>
      <c r="C95" s="427">
        <v>1372</v>
      </c>
      <c r="D95" s="596">
        <f t="shared" si="4"/>
        <v>1234.8</v>
      </c>
      <c r="E95" s="597">
        <f t="shared" si="5"/>
        <v>1166.2</v>
      </c>
      <c r="I95" s="627"/>
      <c r="J95" s="627"/>
      <c r="K95" s="627"/>
      <c r="L95" s="627"/>
    </row>
    <row r="96" spans="1:12" ht="15">
      <c r="A96" s="594" t="s">
        <v>1376</v>
      </c>
      <c r="B96" s="472" t="s">
        <v>1377</v>
      </c>
      <c r="C96" s="427">
        <v>1235</v>
      </c>
      <c r="D96" s="596">
        <f t="shared" si="4"/>
        <v>1111.5</v>
      </c>
      <c r="E96" s="597">
        <f t="shared" si="5"/>
        <v>1049.75</v>
      </c>
      <c r="I96" s="627"/>
      <c r="J96" s="627"/>
      <c r="K96" s="627"/>
      <c r="L96" s="627"/>
    </row>
    <row r="97" spans="1:12" ht="15">
      <c r="A97" s="594" t="s">
        <v>1378</v>
      </c>
      <c r="B97" s="472" t="s">
        <v>1377</v>
      </c>
      <c r="C97" s="427">
        <v>1045</v>
      </c>
      <c r="D97" s="596">
        <f t="shared" si="4"/>
        <v>940.5</v>
      </c>
      <c r="E97" s="597">
        <f t="shared" si="5"/>
        <v>888.25</v>
      </c>
      <c r="I97" s="627"/>
      <c r="J97" s="627"/>
      <c r="K97" s="627"/>
      <c r="L97" s="627"/>
    </row>
    <row r="98" spans="1:12" ht="15">
      <c r="A98" s="594" t="s">
        <v>1379</v>
      </c>
      <c r="B98" s="472" t="s">
        <v>1380</v>
      </c>
      <c r="C98" s="427">
        <v>1520</v>
      </c>
      <c r="D98" s="596">
        <f t="shared" si="4"/>
        <v>1368</v>
      </c>
      <c r="E98" s="597">
        <f t="shared" si="5"/>
        <v>1292</v>
      </c>
      <c r="I98" s="627"/>
      <c r="J98" s="627"/>
      <c r="K98" s="627"/>
      <c r="L98" s="627"/>
    </row>
    <row r="99" spans="1:12" ht="15">
      <c r="A99" s="594" t="s">
        <v>1381</v>
      </c>
      <c r="B99" s="472" t="s">
        <v>1380</v>
      </c>
      <c r="C99" s="427">
        <v>1280</v>
      </c>
      <c r="D99" s="596">
        <f t="shared" si="4"/>
        <v>1152</v>
      </c>
      <c r="E99" s="597">
        <f t="shared" si="5"/>
        <v>1088</v>
      </c>
      <c r="I99" s="627"/>
      <c r="J99" s="627"/>
      <c r="K99" s="627"/>
      <c r="L99" s="627"/>
    </row>
    <row r="100" spans="1:12" ht="15">
      <c r="A100" s="594" t="s">
        <v>1382</v>
      </c>
      <c r="B100" s="472" t="s">
        <v>1383</v>
      </c>
      <c r="C100" s="427">
        <v>1720</v>
      </c>
      <c r="D100" s="596">
        <f t="shared" si="4"/>
        <v>1548</v>
      </c>
      <c r="E100" s="597">
        <f t="shared" si="5"/>
        <v>1462</v>
      </c>
      <c r="I100" s="627"/>
      <c r="J100" s="627"/>
      <c r="K100" s="627"/>
      <c r="L100" s="627"/>
    </row>
    <row r="101" spans="1:12" ht="15">
      <c r="A101" s="602" t="s">
        <v>1384</v>
      </c>
      <c r="B101" s="477" t="s">
        <v>1383</v>
      </c>
      <c r="C101" s="449">
        <v>1445</v>
      </c>
      <c r="D101" s="605">
        <f t="shared" si="4"/>
        <v>1300.5</v>
      </c>
      <c r="E101" s="606">
        <f t="shared" si="5"/>
        <v>1228.25</v>
      </c>
      <c r="I101" s="627"/>
      <c r="J101" s="627"/>
      <c r="K101" s="627"/>
      <c r="L101" s="627"/>
    </row>
    <row r="102" spans="1:12" ht="15">
      <c r="A102" s="629" t="s">
        <v>1298</v>
      </c>
      <c r="B102" s="630"/>
      <c r="C102" s="458"/>
      <c r="D102" s="631"/>
      <c r="E102" s="632"/>
      <c r="I102" s="627"/>
      <c r="J102" s="627"/>
      <c r="K102" s="627"/>
      <c r="L102" s="627"/>
    </row>
    <row r="103" spans="1:12" ht="15">
      <c r="A103" s="484" t="s">
        <v>1385</v>
      </c>
      <c r="B103" s="472">
        <v>7.7</v>
      </c>
      <c r="C103" s="427">
        <v>1186</v>
      </c>
      <c r="D103" s="628">
        <f aca="true" t="shared" si="6" ref="D103:D118">C103*0.9</f>
        <v>1067.4</v>
      </c>
      <c r="E103" s="633">
        <f aca="true" t="shared" si="7" ref="E103:E118">C103*0.85</f>
        <v>1008.1</v>
      </c>
      <c r="I103" s="627"/>
      <c r="J103" s="627"/>
      <c r="K103" s="627"/>
      <c r="L103" s="627"/>
    </row>
    <row r="104" spans="1:12" ht="15">
      <c r="A104" s="484" t="s">
        <v>1386</v>
      </c>
      <c r="B104" s="472">
        <v>7.7</v>
      </c>
      <c r="C104" s="427">
        <v>1126</v>
      </c>
      <c r="D104" s="628">
        <f t="shared" si="6"/>
        <v>1013.4</v>
      </c>
      <c r="E104" s="633">
        <f t="shared" si="7"/>
        <v>957.1</v>
      </c>
      <c r="I104" s="627"/>
      <c r="J104" s="627"/>
      <c r="K104" s="627"/>
      <c r="L104" s="627"/>
    </row>
    <row r="105" spans="1:12" ht="15">
      <c r="A105" s="484" t="s">
        <v>1387</v>
      </c>
      <c r="B105" s="472">
        <v>11.5</v>
      </c>
      <c r="C105" s="427">
        <v>1551</v>
      </c>
      <c r="D105" s="628">
        <f t="shared" si="6"/>
        <v>1395.9</v>
      </c>
      <c r="E105" s="633">
        <f t="shared" si="7"/>
        <v>1318.35</v>
      </c>
      <c r="I105" s="627"/>
      <c r="J105" s="627"/>
      <c r="K105" s="627"/>
      <c r="L105" s="627"/>
    </row>
    <row r="106" spans="1:12" ht="15">
      <c r="A106" s="484" t="s">
        <v>1388</v>
      </c>
      <c r="B106" s="472">
        <v>11.5</v>
      </c>
      <c r="C106" s="427">
        <v>1461</v>
      </c>
      <c r="D106" s="628">
        <f t="shared" si="6"/>
        <v>1314.9</v>
      </c>
      <c r="E106" s="633">
        <f t="shared" si="7"/>
        <v>1241.85</v>
      </c>
      <c r="I106" s="627"/>
      <c r="J106" s="627"/>
      <c r="K106" s="627"/>
      <c r="L106" s="627"/>
    </row>
    <row r="107" spans="1:12" ht="15">
      <c r="A107" s="484" t="s">
        <v>1389</v>
      </c>
      <c r="B107" s="472">
        <v>10.8</v>
      </c>
      <c r="C107" s="427">
        <v>1516</v>
      </c>
      <c r="D107" s="628">
        <f t="shared" si="6"/>
        <v>1364.4</v>
      </c>
      <c r="E107" s="633">
        <f t="shared" si="7"/>
        <v>1288.6</v>
      </c>
      <c r="I107" s="627"/>
      <c r="J107" s="627"/>
      <c r="K107" s="627"/>
      <c r="L107" s="627"/>
    </row>
    <row r="108" spans="1:12" ht="15">
      <c r="A108" s="484" t="s">
        <v>1390</v>
      </c>
      <c r="B108" s="472">
        <v>10.8</v>
      </c>
      <c r="C108" s="427">
        <v>1396</v>
      </c>
      <c r="D108" s="628">
        <f t="shared" si="6"/>
        <v>1256.4</v>
      </c>
      <c r="E108" s="633">
        <f t="shared" si="7"/>
        <v>1186.6</v>
      </c>
      <c r="I108" s="627"/>
      <c r="J108" s="627"/>
      <c r="K108" s="627"/>
      <c r="L108" s="627"/>
    </row>
    <row r="109" spans="1:12" ht="15">
      <c r="A109" s="484" t="s">
        <v>1391</v>
      </c>
      <c r="B109" s="472">
        <v>13.9</v>
      </c>
      <c r="C109" s="427">
        <v>1861</v>
      </c>
      <c r="D109" s="628">
        <f t="shared" si="6"/>
        <v>1674.9</v>
      </c>
      <c r="E109" s="633">
        <f t="shared" si="7"/>
        <v>1581.85</v>
      </c>
      <c r="I109" s="627"/>
      <c r="J109" s="627"/>
      <c r="K109" s="627"/>
      <c r="L109" s="627"/>
    </row>
    <row r="110" spans="1:12" ht="15">
      <c r="A110" s="484" t="s">
        <v>1392</v>
      </c>
      <c r="B110" s="472">
        <v>13.9</v>
      </c>
      <c r="C110" s="427">
        <v>1711</v>
      </c>
      <c r="D110" s="628">
        <f t="shared" si="6"/>
        <v>1539.9</v>
      </c>
      <c r="E110" s="633">
        <f t="shared" si="7"/>
        <v>1454.35</v>
      </c>
      <c r="I110" s="627"/>
      <c r="J110" s="627"/>
      <c r="K110" s="627"/>
      <c r="L110" s="627"/>
    </row>
    <row r="111" spans="1:12" ht="15">
      <c r="A111" s="484" t="s">
        <v>1393</v>
      </c>
      <c r="B111" s="472">
        <v>16.9</v>
      </c>
      <c r="C111" s="427">
        <v>2206</v>
      </c>
      <c r="D111" s="628">
        <f t="shared" si="6"/>
        <v>1985.4</v>
      </c>
      <c r="E111" s="633">
        <f t="shared" si="7"/>
        <v>1875.1</v>
      </c>
      <c r="I111" s="627"/>
      <c r="J111" s="627"/>
      <c r="K111" s="627"/>
      <c r="L111" s="627"/>
    </row>
    <row r="112" spans="1:12" ht="15">
      <c r="A112" s="484" t="s">
        <v>1394</v>
      </c>
      <c r="B112" s="472">
        <v>16.9</v>
      </c>
      <c r="C112" s="427">
        <v>2026</v>
      </c>
      <c r="D112" s="628">
        <f t="shared" si="6"/>
        <v>1823.4</v>
      </c>
      <c r="E112" s="633">
        <f t="shared" si="7"/>
        <v>1722.1</v>
      </c>
      <c r="I112" s="627"/>
      <c r="J112" s="627"/>
      <c r="K112" s="627"/>
      <c r="L112" s="627"/>
    </row>
    <row r="113" spans="1:12" ht="15">
      <c r="A113" s="484" t="s">
        <v>1395</v>
      </c>
      <c r="B113" s="472">
        <v>19.4</v>
      </c>
      <c r="C113" s="427">
        <v>2551</v>
      </c>
      <c r="D113" s="628">
        <f t="shared" si="6"/>
        <v>2295.9</v>
      </c>
      <c r="E113" s="633">
        <f t="shared" si="7"/>
        <v>2168.35</v>
      </c>
      <c r="I113" s="627"/>
      <c r="J113" s="627"/>
      <c r="K113" s="627"/>
      <c r="L113" s="627"/>
    </row>
    <row r="114" spans="1:12" ht="15">
      <c r="A114" s="484" t="s">
        <v>1396</v>
      </c>
      <c r="B114" s="472">
        <v>19.4</v>
      </c>
      <c r="C114" s="427">
        <v>2341</v>
      </c>
      <c r="D114" s="628">
        <f t="shared" si="6"/>
        <v>2106.9</v>
      </c>
      <c r="E114" s="633">
        <f t="shared" si="7"/>
        <v>1989.85</v>
      </c>
      <c r="I114" s="627"/>
      <c r="J114" s="627"/>
      <c r="K114" s="627"/>
      <c r="L114" s="627"/>
    </row>
    <row r="115" spans="1:5" ht="12.75">
      <c r="A115" s="484" t="s">
        <v>1397</v>
      </c>
      <c r="B115" s="472">
        <v>12.8</v>
      </c>
      <c r="C115" s="427">
        <v>1576</v>
      </c>
      <c r="D115" s="628">
        <f t="shared" si="6"/>
        <v>1418.4</v>
      </c>
      <c r="E115" s="633">
        <f t="shared" si="7"/>
        <v>1339.6</v>
      </c>
    </row>
    <row r="116" spans="1:5" ht="12.75">
      <c r="A116" s="484" t="s">
        <v>1398</v>
      </c>
      <c r="B116" s="472">
        <v>16.6</v>
      </c>
      <c r="C116" s="427">
        <v>1946</v>
      </c>
      <c r="D116" s="628">
        <f t="shared" si="6"/>
        <v>1751.4</v>
      </c>
      <c r="E116" s="633">
        <f t="shared" si="7"/>
        <v>1654.1</v>
      </c>
    </row>
    <row r="117" spans="1:5" ht="12.75">
      <c r="A117" s="484" t="s">
        <v>1399</v>
      </c>
      <c r="B117" s="472">
        <v>20.2</v>
      </c>
      <c r="C117" s="427">
        <v>2316</v>
      </c>
      <c r="D117" s="628">
        <f t="shared" si="6"/>
        <v>2084.4</v>
      </c>
      <c r="E117" s="633">
        <f t="shared" si="7"/>
        <v>1968.6</v>
      </c>
    </row>
    <row r="118" spans="1:5" ht="12.75">
      <c r="A118" s="580" t="s">
        <v>1400</v>
      </c>
      <c r="B118" s="477">
        <v>23.2</v>
      </c>
      <c r="C118" s="449">
        <v>2676</v>
      </c>
      <c r="D118" s="634">
        <f t="shared" si="6"/>
        <v>2408.4</v>
      </c>
      <c r="E118" s="635">
        <f t="shared" si="7"/>
        <v>2274.6</v>
      </c>
    </row>
    <row r="119" spans="1:5" ht="12.75">
      <c r="A119" s="583" t="s">
        <v>1401</v>
      </c>
      <c r="C119" s="170"/>
      <c r="D119" s="170"/>
      <c r="E119" s="170"/>
    </row>
    <row r="120" spans="1:5" s="636" customFormat="1" ht="13.5" customHeight="1">
      <c r="A120" s="1122" t="s">
        <v>1224</v>
      </c>
      <c r="B120" s="1030" t="s">
        <v>2685</v>
      </c>
      <c r="C120" s="1129" t="s">
        <v>889</v>
      </c>
      <c r="D120" s="1129"/>
      <c r="E120" s="1129"/>
    </row>
    <row r="121" spans="1:5" s="636" customFormat="1" ht="15">
      <c r="A121" s="1122"/>
      <c r="B121" s="1030"/>
      <c r="C121" s="623" t="s">
        <v>1451</v>
      </c>
      <c r="D121" s="409" t="s">
        <v>1452</v>
      </c>
      <c r="E121" s="410" t="s">
        <v>1453</v>
      </c>
    </row>
    <row r="122" spans="1:5" s="636" customFormat="1" ht="15">
      <c r="A122" s="486" t="s">
        <v>1402</v>
      </c>
      <c r="B122" s="475">
        <v>6</v>
      </c>
      <c r="C122" s="445">
        <v>987</v>
      </c>
      <c r="D122" s="592">
        <f>C122*0.9</f>
        <v>888.3000000000001</v>
      </c>
      <c r="E122" s="637">
        <f>C122*0.85</f>
        <v>838.9499999999999</v>
      </c>
    </row>
    <row r="123" spans="1:5" s="636" customFormat="1" ht="15">
      <c r="A123" s="484" t="s">
        <v>1403</v>
      </c>
      <c r="B123" s="472">
        <v>6</v>
      </c>
      <c r="C123" s="427">
        <v>887</v>
      </c>
      <c r="D123" s="628">
        <f>C123*0.9</f>
        <v>798.3000000000001</v>
      </c>
      <c r="E123" s="633">
        <f>C123*0.85</f>
        <v>753.9499999999999</v>
      </c>
    </row>
    <row r="124" spans="1:5" s="636" customFormat="1" ht="26.25">
      <c r="A124" s="484" t="s">
        <v>1404</v>
      </c>
      <c r="B124" s="472">
        <v>11.4</v>
      </c>
      <c r="C124" s="427">
        <v>1626</v>
      </c>
      <c r="D124" s="628">
        <f>C124*0.9</f>
        <v>1463.4</v>
      </c>
      <c r="E124" s="597">
        <f>C124*0.85</f>
        <v>1382.1</v>
      </c>
    </row>
    <row r="125" spans="1:5" s="636" customFormat="1" ht="26.25">
      <c r="A125" s="484" t="s">
        <v>1405</v>
      </c>
      <c r="B125" s="472">
        <v>11.4</v>
      </c>
      <c r="C125" s="427">
        <v>1506</v>
      </c>
      <c r="D125" s="628">
        <f>C125*0.9</f>
        <v>1355.4</v>
      </c>
      <c r="E125" s="597">
        <f>C125*0.85</f>
        <v>1280.1</v>
      </c>
    </row>
    <row r="126" spans="1:5" ht="12.75" customHeight="1">
      <c r="A126" s="1130" t="s">
        <v>1406</v>
      </c>
      <c r="B126" s="1130"/>
      <c r="C126" s="427">
        <v>115</v>
      </c>
      <c r="D126" s="599">
        <f>C126</f>
        <v>115</v>
      </c>
      <c r="E126" s="597">
        <f>C126*0.9</f>
        <v>103.5</v>
      </c>
    </row>
    <row r="127" spans="1:5" ht="12.75" customHeight="1">
      <c r="A127" s="1130" t="s">
        <v>1407</v>
      </c>
      <c r="B127" s="1130"/>
      <c r="C127" s="427">
        <v>142</v>
      </c>
      <c r="D127" s="599">
        <f>C127</f>
        <v>142</v>
      </c>
      <c r="E127" s="597">
        <f>C127*0.9</f>
        <v>127.8</v>
      </c>
    </row>
    <row r="128" spans="1:5" ht="12.75" customHeight="1">
      <c r="A128" s="1131" t="s">
        <v>1408</v>
      </c>
      <c r="B128" s="1131"/>
      <c r="C128" s="449">
        <v>155</v>
      </c>
      <c r="D128" s="638">
        <f>C128</f>
        <v>155</v>
      </c>
      <c r="E128" s="606">
        <f>C128*0.9</f>
        <v>139.5</v>
      </c>
    </row>
    <row r="129" spans="1:5" ht="12.75">
      <c r="A129" s="583" t="s">
        <v>1409</v>
      </c>
      <c r="C129" s="170"/>
      <c r="D129" s="170"/>
      <c r="E129" s="170"/>
    </row>
    <row r="130" spans="1:5" ht="12.75" customHeight="1">
      <c r="A130" s="1132" t="s">
        <v>1224</v>
      </c>
      <c r="B130" s="1133" t="s">
        <v>2685</v>
      </c>
      <c r="C130" s="1129" t="s">
        <v>889</v>
      </c>
      <c r="D130" s="1129"/>
      <c r="E130" s="1129"/>
    </row>
    <row r="131" spans="1:5" ht="12.75">
      <c r="A131" s="1132"/>
      <c r="B131" s="1133"/>
      <c r="C131" s="576" t="s">
        <v>1451</v>
      </c>
      <c r="D131" s="576" t="s">
        <v>1452</v>
      </c>
      <c r="E131" s="577" t="s">
        <v>1453</v>
      </c>
    </row>
    <row r="132" spans="1:5" ht="12.75">
      <c r="A132" s="639" t="s">
        <v>1410</v>
      </c>
      <c r="B132" s="640">
        <v>5.2</v>
      </c>
      <c r="C132" s="641">
        <v>825</v>
      </c>
      <c r="D132" s="592">
        <f aca="true" t="shared" si="8" ref="D132:D139">C132*0.9</f>
        <v>742.5</v>
      </c>
      <c r="E132" s="593">
        <f aca="true" t="shared" si="9" ref="E132:E139">C132*0.85</f>
        <v>701.25</v>
      </c>
    </row>
    <row r="133" spans="1:5" ht="12.75">
      <c r="A133" s="510" t="s">
        <v>1411</v>
      </c>
      <c r="B133" s="642">
        <v>5.2</v>
      </c>
      <c r="C133" s="643">
        <v>701</v>
      </c>
      <c r="D133" s="596">
        <f t="shared" si="8"/>
        <v>630.9</v>
      </c>
      <c r="E133" s="597">
        <f t="shared" si="9"/>
        <v>595.85</v>
      </c>
    </row>
    <row r="134" spans="1:5" ht="12.75">
      <c r="A134" s="510" t="s">
        <v>1412</v>
      </c>
      <c r="B134" s="642">
        <v>5.3</v>
      </c>
      <c r="C134" s="643">
        <v>876</v>
      </c>
      <c r="D134" s="596">
        <f t="shared" si="8"/>
        <v>788.4</v>
      </c>
      <c r="E134" s="597">
        <f t="shared" si="9"/>
        <v>744.6</v>
      </c>
    </row>
    <row r="135" spans="1:5" ht="12.75">
      <c r="A135" s="510" t="s">
        <v>1413</v>
      </c>
      <c r="B135" s="642">
        <v>5.3</v>
      </c>
      <c r="C135" s="643">
        <v>776</v>
      </c>
      <c r="D135" s="596">
        <f t="shared" si="8"/>
        <v>698.4</v>
      </c>
      <c r="E135" s="597">
        <f t="shared" si="9"/>
        <v>659.6</v>
      </c>
    </row>
    <row r="136" spans="1:5" ht="12.75">
      <c r="A136" s="510" t="s">
        <v>1414</v>
      </c>
      <c r="B136" s="642">
        <v>4.7</v>
      </c>
      <c r="C136" s="643">
        <v>856</v>
      </c>
      <c r="D136" s="599">
        <f t="shared" si="8"/>
        <v>770.4</v>
      </c>
      <c r="E136" s="644">
        <f t="shared" si="9"/>
        <v>727.6</v>
      </c>
    </row>
    <row r="137" spans="1:5" ht="12.75">
      <c r="A137" s="510" t="s">
        <v>1415</v>
      </c>
      <c r="B137" s="642">
        <v>5.9</v>
      </c>
      <c r="C137" s="643">
        <v>956</v>
      </c>
      <c r="D137" s="599">
        <f t="shared" si="8"/>
        <v>860.4</v>
      </c>
      <c r="E137" s="597">
        <f t="shared" si="9"/>
        <v>812.6</v>
      </c>
    </row>
    <row r="138" spans="1:5" ht="12.75">
      <c r="A138" s="510" t="s">
        <v>1416</v>
      </c>
      <c r="B138" s="642">
        <v>6.9</v>
      </c>
      <c r="C138" s="643">
        <v>1056</v>
      </c>
      <c r="D138" s="596">
        <f t="shared" si="8"/>
        <v>950.4</v>
      </c>
      <c r="E138" s="597">
        <f t="shared" si="9"/>
        <v>897.6</v>
      </c>
    </row>
    <row r="139" spans="1:5" ht="12.75">
      <c r="A139" s="516" t="s">
        <v>1417</v>
      </c>
      <c r="B139" s="497">
        <v>7.9</v>
      </c>
      <c r="C139" s="645">
        <v>1236</v>
      </c>
      <c r="D139" s="638">
        <f t="shared" si="8"/>
        <v>1112.4</v>
      </c>
      <c r="E139" s="646">
        <f t="shared" si="9"/>
        <v>1050.6</v>
      </c>
    </row>
    <row r="140" spans="1:5" ht="12.75">
      <c r="A140" s="583" t="s">
        <v>1418</v>
      </c>
      <c r="C140" s="170"/>
      <c r="D140" s="170"/>
      <c r="E140" s="170"/>
    </row>
    <row r="141" spans="1:5" ht="12.75" customHeight="1">
      <c r="A141" s="1122" t="s">
        <v>1224</v>
      </c>
      <c r="B141" s="1030" t="s">
        <v>2685</v>
      </c>
      <c r="C141" s="1129" t="s">
        <v>889</v>
      </c>
      <c r="D141" s="1129"/>
      <c r="E141" s="1129"/>
    </row>
    <row r="142" spans="1:5" ht="12.75">
      <c r="A142" s="1122"/>
      <c r="B142" s="1030"/>
      <c r="C142" s="576" t="s">
        <v>1451</v>
      </c>
      <c r="D142" s="576" t="s">
        <v>1452</v>
      </c>
      <c r="E142" s="577" t="s">
        <v>1453</v>
      </c>
    </row>
    <row r="143" spans="1:5" ht="12.75">
      <c r="A143" s="486" t="s">
        <v>1419</v>
      </c>
      <c r="B143" s="647">
        <v>10.6</v>
      </c>
      <c r="C143" s="648">
        <v>1800</v>
      </c>
      <c r="D143" s="592">
        <f>C143*0.9</f>
        <v>1620</v>
      </c>
      <c r="E143" s="593">
        <f>C143*0.85</f>
        <v>1530</v>
      </c>
    </row>
    <row r="144" spans="1:5" ht="12.75">
      <c r="A144" s="484" t="s">
        <v>1420</v>
      </c>
      <c r="B144" s="649">
        <v>15.2</v>
      </c>
      <c r="C144" s="650">
        <v>2000</v>
      </c>
      <c r="D144" s="596">
        <f>C144*0.9</f>
        <v>1800</v>
      </c>
      <c r="E144" s="597">
        <f>C144*0.85</f>
        <v>1700</v>
      </c>
    </row>
    <row r="145" spans="1:5" ht="12.75">
      <c r="A145" s="484" t="s">
        <v>1421</v>
      </c>
      <c r="B145" s="649">
        <v>9</v>
      </c>
      <c r="C145" s="650">
        <v>600</v>
      </c>
      <c r="D145" s="596">
        <f>C145*0.9</f>
        <v>540</v>
      </c>
      <c r="E145" s="597">
        <f>C145*0.85</f>
        <v>510</v>
      </c>
    </row>
    <row r="146" spans="1:5" ht="12.75">
      <c r="A146" s="484" t="s">
        <v>1422</v>
      </c>
      <c r="B146" s="649">
        <v>6.6</v>
      </c>
      <c r="C146" s="651">
        <v>1300</v>
      </c>
      <c r="D146" s="596">
        <f>C146*0.9</f>
        <v>1170</v>
      </c>
      <c r="E146" s="597">
        <f>C146*0.85</f>
        <v>1105</v>
      </c>
    </row>
    <row r="147" spans="1:5" ht="12.75">
      <c r="A147" s="580" t="s">
        <v>1423</v>
      </c>
      <c r="B147" s="652">
        <v>24.8</v>
      </c>
      <c r="C147" s="653">
        <v>4100</v>
      </c>
      <c r="D147" s="605">
        <f>C147*0.9</f>
        <v>3690</v>
      </c>
      <c r="E147" s="606">
        <f>C147*0.85</f>
        <v>3485</v>
      </c>
    </row>
    <row r="148" spans="1:5" ht="12.75">
      <c r="A148" s="654">
        <v>40679</v>
      </c>
      <c r="C148" s="170"/>
      <c r="D148" s="170"/>
      <c r="E148" s="170"/>
    </row>
    <row r="149" spans="3:5" ht="12.75">
      <c r="C149" s="170"/>
      <c r="D149" s="170"/>
      <c r="E149" s="170"/>
    </row>
    <row r="150" spans="3:5" ht="12.75">
      <c r="C150" s="170"/>
      <c r="D150" s="170"/>
      <c r="E150" s="170"/>
    </row>
    <row r="151" spans="3:5" ht="12.75">
      <c r="C151" s="170"/>
      <c r="D151" s="170"/>
      <c r="E151" s="170"/>
    </row>
    <row r="152" spans="3:5" ht="12.75">
      <c r="C152" s="170"/>
      <c r="D152" s="170"/>
      <c r="E152" s="170"/>
    </row>
    <row r="153" spans="3:5" ht="12.75">
      <c r="C153" s="170"/>
      <c r="D153" s="170"/>
      <c r="E153" s="170"/>
    </row>
    <row r="154" spans="3:5" ht="12.75">
      <c r="C154" s="170"/>
      <c r="D154" s="170"/>
      <c r="E154" s="170"/>
    </row>
    <row r="155" spans="3:5" ht="12.75">
      <c r="C155" s="170"/>
      <c r="D155" s="170"/>
      <c r="E155" s="170"/>
    </row>
    <row r="156" spans="3:5" ht="12.75">
      <c r="C156" s="170"/>
      <c r="D156" s="170"/>
      <c r="E156" s="170"/>
    </row>
    <row r="157" spans="3:5" ht="12.75">
      <c r="C157" s="170"/>
      <c r="D157" s="170"/>
      <c r="E157" s="170"/>
    </row>
    <row r="158" spans="3:5" ht="12.75">
      <c r="C158" s="170"/>
      <c r="D158" s="170"/>
      <c r="E158" s="170"/>
    </row>
    <row r="159" spans="3:5" ht="12.75">
      <c r="C159" s="170"/>
      <c r="D159" s="170"/>
      <c r="E159" s="170"/>
    </row>
    <row r="160" spans="3:5" ht="12.75">
      <c r="C160" s="170"/>
      <c r="D160" s="170"/>
      <c r="E160" s="170"/>
    </row>
    <row r="161" spans="3:5" ht="12.75">
      <c r="C161" s="170"/>
      <c r="D161" s="170"/>
      <c r="E161" s="170"/>
    </row>
    <row r="162" spans="3:5" ht="12.75">
      <c r="C162" s="170"/>
      <c r="D162" s="170"/>
      <c r="E162" s="170"/>
    </row>
    <row r="163" spans="3:5" ht="12.75">
      <c r="C163" s="170"/>
      <c r="D163" s="170"/>
      <c r="E163" s="170"/>
    </row>
    <row r="164" spans="3:5" ht="12.75">
      <c r="C164" s="170"/>
      <c r="D164" s="170"/>
      <c r="E164" s="170"/>
    </row>
    <row r="165" spans="3:5" ht="12.75">
      <c r="C165" s="170"/>
      <c r="D165" s="170"/>
      <c r="E165" s="170"/>
    </row>
    <row r="166" spans="3:5" ht="12.75">
      <c r="C166" s="170"/>
      <c r="D166" s="170"/>
      <c r="E166" s="170"/>
    </row>
    <row r="167" spans="3:5" ht="12.75">
      <c r="C167" s="170"/>
      <c r="D167" s="170"/>
      <c r="E167" s="170"/>
    </row>
    <row r="168" spans="3:5" ht="12.75">
      <c r="C168" s="170"/>
      <c r="D168" s="170"/>
      <c r="E168" s="170"/>
    </row>
    <row r="169" spans="3:5" ht="12.75">
      <c r="C169" s="170"/>
      <c r="D169" s="170"/>
      <c r="E169" s="170"/>
    </row>
    <row r="170" spans="3:5" ht="12.75">
      <c r="C170" s="170"/>
      <c r="D170" s="170"/>
      <c r="E170" s="170"/>
    </row>
    <row r="171" spans="3:5" ht="12.75">
      <c r="C171" s="170"/>
      <c r="D171" s="170"/>
      <c r="E171" s="170"/>
    </row>
    <row r="172" spans="3:5" ht="12.75">
      <c r="C172" s="170"/>
      <c r="D172" s="170"/>
      <c r="E172" s="170"/>
    </row>
    <row r="173" spans="3:5" ht="12.75">
      <c r="C173" s="170"/>
      <c r="D173" s="170"/>
      <c r="E173" s="170"/>
    </row>
    <row r="174" spans="3:5" ht="12.75">
      <c r="C174" s="170"/>
      <c r="D174" s="170"/>
      <c r="E174" s="170"/>
    </row>
    <row r="175" spans="3:5" ht="12.75">
      <c r="C175" s="170"/>
      <c r="D175" s="170"/>
      <c r="E175" s="170"/>
    </row>
    <row r="176" spans="3:5" ht="12.75">
      <c r="C176" s="170"/>
      <c r="D176" s="170"/>
      <c r="E176" s="170"/>
    </row>
    <row r="177" spans="3:5" ht="12.75">
      <c r="C177" s="170"/>
      <c r="D177" s="170"/>
      <c r="E177" s="170"/>
    </row>
    <row r="178" spans="3:5" ht="12.75">
      <c r="C178" s="170"/>
      <c r="D178" s="170"/>
      <c r="E178" s="170"/>
    </row>
    <row r="179" spans="3:5" ht="12.75">
      <c r="C179" s="170"/>
      <c r="D179" s="170"/>
      <c r="E179" s="170"/>
    </row>
    <row r="180" spans="3:5" ht="12.75">
      <c r="C180" s="170"/>
      <c r="D180" s="170"/>
      <c r="E180" s="170"/>
    </row>
    <row r="181" spans="3:5" ht="12.75">
      <c r="C181" s="170"/>
      <c r="D181" s="170"/>
      <c r="E181" s="170"/>
    </row>
    <row r="182" spans="3:5" ht="12.75">
      <c r="C182" s="170"/>
      <c r="D182" s="170"/>
      <c r="E182" s="170"/>
    </row>
    <row r="183" spans="3:5" ht="12.75">
      <c r="C183" s="170"/>
      <c r="D183" s="170"/>
      <c r="E183" s="170"/>
    </row>
    <row r="184" spans="3:5" ht="12.75">
      <c r="C184" s="170"/>
      <c r="D184" s="170"/>
      <c r="E184" s="170"/>
    </row>
    <row r="185" spans="3:5" ht="12.75">
      <c r="C185" s="170"/>
      <c r="D185" s="170"/>
      <c r="E185" s="170"/>
    </row>
    <row r="186" spans="3:5" ht="12.75">
      <c r="C186" s="170"/>
      <c r="D186" s="170"/>
      <c r="E186" s="170"/>
    </row>
    <row r="187" spans="3:5" ht="12.75">
      <c r="C187" s="170"/>
      <c r="D187" s="170"/>
      <c r="E187" s="170"/>
    </row>
    <row r="188" spans="3:5" ht="12.75">
      <c r="C188" s="170"/>
      <c r="D188" s="170"/>
      <c r="E188" s="170"/>
    </row>
    <row r="189" spans="3:5" ht="12.75">
      <c r="C189" s="170"/>
      <c r="D189" s="170"/>
      <c r="E189" s="170"/>
    </row>
    <row r="190" spans="3:5" ht="12.75">
      <c r="C190" s="170"/>
      <c r="D190" s="170"/>
      <c r="E190" s="170"/>
    </row>
    <row r="191" spans="3:5" ht="12.75">
      <c r="C191" s="170"/>
      <c r="D191" s="170"/>
      <c r="E191" s="170"/>
    </row>
    <row r="192" spans="3:5" ht="12.75">
      <c r="C192" s="170"/>
      <c r="D192" s="170"/>
      <c r="E192" s="170"/>
    </row>
    <row r="193" spans="3:5" ht="12.75">
      <c r="C193" s="170"/>
      <c r="D193" s="170"/>
      <c r="E193" s="170"/>
    </row>
    <row r="194" spans="3:5" ht="12.75">
      <c r="C194" s="170"/>
      <c r="D194" s="170"/>
      <c r="E194" s="170"/>
    </row>
    <row r="195" spans="3:5" ht="12.75">
      <c r="C195" s="170"/>
      <c r="D195" s="170"/>
      <c r="E195" s="170"/>
    </row>
    <row r="196" spans="3:5" ht="12.75">
      <c r="C196" s="170"/>
      <c r="D196" s="170"/>
      <c r="E196" s="170"/>
    </row>
    <row r="197" spans="3:5" ht="12.75">
      <c r="C197" s="170"/>
      <c r="D197" s="170"/>
      <c r="E197" s="170"/>
    </row>
    <row r="198" spans="3:5" ht="12.75">
      <c r="C198" s="170"/>
      <c r="D198" s="170"/>
      <c r="E198" s="170"/>
    </row>
    <row r="199" spans="3:5" ht="12.75">
      <c r="C199" s="170"/>
      <c r="D199" s="170"/>
      <c r="E199" s="170"/>
    </row>
    <row r="200" spans="3:5" ht="12.75">
      <c r="C200" s="170"/>
      <c r="D200" s="170"/>
      <c r="E200" s="170"/>
    </row>
    <row r="201" spans="3:5" ht="12.75">
      <c r="C201" s="170"/>
      <c r="D201" s="170"/>
      <c r="E201" s="170"/>
    </row>
    <row r="202" spans="3:5" ht="12.75">
      <c r="C202" s="170"/>
      <c r="D202" s="170"/>
      <c r="E202" s="170"/>
    </row>
    <row r="203" spans="3:5" ht="12.75">
      <c r="C203" s="170"/>
      <c r="D203" s="170"/>
      <c r="E203" s="170"/>
    </row>
    <row r="204" spans="3:5" ht="12.75">
      <c r="C204" s="170"/>
      <c r="D204" s="170"/>
      <c r="E204" s="170"/>
    </row>
    <row r="205" spans="3:5" ht="12.75">
      <c r="C205" s="170"/>
      <c r="D205" s="170"/>
      <c r="E205" s="170"/>
    </row>
    <row r="206" spans="3:5" ht="12.75">
      <c r="C206" s="170"/>
      <c r="D206" s="170"/>
      <c r="E206" s="170"/>
    </row>
    <row r="207" spans="3:5" ht="12.75">
      <c r="C207" s="170"/>
      <c r="D207" s="170"/>
      <c r="E207" s="170"/>
    </row>
    <row r="208" spans="3:5" ht="12.75">
      <c r="C208" s="170"/>
      <c r="D208" s="170"/>
      <c r="E208" s="170"/>
    </row>
    <row r="209" spans="3:5" ht="12.75">
      <c r="C209" s="170"/>
      <c r="D209" s="170"/>
      <c r="E209" s="170"/>
    </row>
    <row r="210" spans="3:5" ht="12.75">
      <c r="C210" s="170"/>
      <c r="D210" s="170"/>
      <c r="E210" s="170"/>
    </row>
    <row r="211" spans="3:5" ht="12.75">
      <c r="C211" s="170"/>
      <c r="D211" s="170"/>
      <c r="E211" s="170"/>
    </row>
    <row r="212" spans="3:5" ht="12.75">
      <c r="C212" s="170"/>
      <c r="D212" s="170"/>
      <c r="E212" s="170"/>
    </row>
    <row r="213" spans="3:5" ht="12.75">
      <c r="C213" s="170"/>
      <c r="D213" s="170"/>
      <c r="E213" s="170"/>
    </row>
    <row r="214" spans="3:5" ht="12.75">
      <c r="C214" s="170"/>
      <c r="D214" s="170"/>
      <c r="E214" s="170"/>
    </row>
    <row r="215" spans="3:5" ht="12.75">
      <c r="C215" s="170"/>
      <c r="D215" s="170"/>
      <c r="E215" s="170"/>
    </row>
    <row r="216" spans="3:5" ht="12.75">
      <c r="C216" s="170"/>
      <c r="D216" s="170"/>
      <c r="E216" s="170"/>
    </row>
    <row r="217" spans="3:5" ht="12.75">
      <c r="C217" s="170"/>
      <c r="D217" s="170"/>
      <c r="E217" s="170"/>
    </row>
    <row r="218" spans="3:5" ht="12.75">
      <c r="C218" s="170"/>
      <c r="D218" s="170"/>
      <c r="E218" s="170"/>
    </row>
    <row r="219" spans="3:5" ht="12.75">
      <c r="C219" s="170"/>
      <c r="D219" s="170"/>
      <c r="E219" s="170"/>
    </row>
    <row r="220" spans="3:5" ht="12.75">
      <c r="C220" s="170"/>
      <c r="D220" s="170"/>
      <c r="E220" s="170"/>
    </row>
    <row r="221" spans="3:5" ht="12.75">
      <c r="C221" s="170"/>
      <c r="D221" s="170"/>
      <c r="E221" s="170"/>
    </row>
    <row r="222" spans="3:5" ht="12.75">
      <c r="C222" s="170"/>
      <c r="D222" s="170"/>
      <c r="E222" s="170"/>
    </row>
    <row r="223" spans="3:5" ht="12.75">
      <c r="C223" s="170"/>
      <c r="D223" s="170"/>
      <c r="E223" s="170"/>
    </row>
    <row r="224" spans="3:5" ht="12.75">
      <c r="C224" s="170"/>
      <c r="D224" s="170"/>
      <c r="E224" s="170"/>
    </row>
    <row r="225" spans="3:5" ht="12.75">
      <c r="C225" s="170"/>
      <c r="D225" s="170"/>
      <c r="E225" s="170"/>
    </row>
    <row r="226" spans="3:5" ht="12.75">
      <c r="C226" s="170"/>
      <c r="D226" s="170"/>
      <c r="E226" s="170"/>
    </row>
    <row r="227" spans="3:5" ht="12.75">
      <c r="C227" s="170"/>
      <c r="D227" s="170"/>
      <c r="E227" s="170"/>
    </row>
    <row r="228" spans="3:5" ht="12.75">
      <c r="C228" s="170"/>
      <c r="D228" s="170"/>
      <c r="E228" s="170"/>
    </row>
    <row r="229" spans="3:5" ht="12.75">
      <c r="C229" s="170"/>
      <c r="D229" s="170"/>
      <c r="E229" s="170"/>
    </row>
    <row r="230" spans="3:5" ht="12.75">
      <c r="C230" s="170"/>
      <c r="D230" s="170"/>
      <c r="E230" s="170"/>
    </row>
    <row r="231" spans="3:5" ht="12.75">
      <c r="C231" s="170"/>
      <c r="D231" s="170"/>
      <c r="E231" s="170"/>
    </row>
    <row r="232" spans="3:5" ht="12.75">
      <c r="C232" s="170"/>
      <c r="D232" s="170"/>
      <c r="E232" s="170"/>
    </row>
    <row r="233" spans="3:5" ht="12.75">
      <c r="C233" s="170"/>
      <c r="D233" s="170"/>
      <c r="E233" s="170"/>
    </row>
    <row r="234" spans="3:5" ht="12.75">
      <c r="C234" s="170"/>
      <c r="D234" s="170"/>
      <c r="E234" s="170"/>
    </row>
    <row r="235" spans="3:5" ht="12.75">
      <c r="C235" s="170"/>
      <c r="D235" s="170"/>
      <c r="E235" s="170"/>
    </row>
    <row r="236" spans="3:5" ht="12.75">
      <c r="C236" s="170"/>
      <c r="D236" s="170"/>
      <c r="E236" s="170"/>
    </row>
    <row r="237" spans="3:5" ht="12.75">
      <c r="C237" s="170"/>
      <c r="D237" s="170"/>
      <c r="E237" s="170"/>
    </row>
    <row r="238" spans="3:5" ht="12.75">
      <c r="C238" s="170"/>
      <c r="D238" s="170"/>
      <c r="E238" s="170"/>
    </row>
    <row r="239" spans="3:5" ht="12.75">
      <c r="C239" s="170"/>
      <c r="D239" s="170"/>
      <c r="E239" s="170"/>
    </row>
    <row r="240" spans="3:5" ht="12.75">
      <c r="C240" s="170"/>
      <c r="D240" s="170"/>
      <c r="E240" s="170"/>
    </row>
    <row r="241" spans="3:5" ht="12.75">
      <c r="C241" s="170"/>
      <c r="D241" s="170"/>
      <c r="E241" s="170"/>
    </row>
    <row r="242" spans="3:5" ht="12.75">
      <c r="C242" s="170"/>
      <c r="D242" s="170"/>
      <c r="E242" s="170"/>
    </row>
    <row r="243" spans="3:5" ht="12.75">
      <c r="C243" s="170"/>
      <c r="D243" s="170"/>
      <c r="E243" s="170"/>
    </row>
    <row r="244" spans="3:5" ht="12.75">
      <c r="C244" s="170"/>
      <c r="D244" s="170"/>
      <c r="E244" s="170"/>
    </row>
    <row r="245" spans="3:5" ht="12.75">
      <c r="C245" s="170"/>
      <c r="D245" s="170"/>
      <c r="E245" s="170"/>
    </row>
    <row r="246" spans="3:5" ht="12.75">
      <c r="C246" s="170"/>
      <c r="D246" s="170"/>
      <c r="E246" s="170"/>
    </row>
    <row r="247" spans="3:5" ht="12.75">
      <c r="C247" s="170"/>
      <c r="D247" s="170"/>
      <c r="E247" s="170"/>
    </row>
    <row r="248" spans="3:5" ht="12.75">
      <c r="C248" s="170"/>
      <c r="D248" s="170"/>
      <c r="E248" s="170"/>
    </row>
    <row r="249" spans="3:5" ht="12.75">
      <c r="C249" s="170"/>
      <c r="D249" s="170"/>
      <c r="E249" s="170"/>
    </row>
    <row r="250" spans="3:5" ht="12.75">
      <c r="C250" s="170"/>
      <c r="D250" s="170"/>
      <c r="E250" s="170"/>
    </row>
    <row r="251" spans="3:5" ht="12.75">
      <c r="C251" s="170"/>
      <c r="D251" s="170"/>
      <c r="E251" s="170"/>
    </row>
    <row r="252" spans="3:5" ht="12.75">
      <c r="C252" s="170"/>
      <c r="D252" s="170"/>
      <c r="E252" s="170"/>
    </row>
    <row r="253" spans="3:5" ht="12.75">
      <c r="C253" s="170"/>
      <c r="D253" s="170"/>
      <c r="E253" s="170"/>
    </row>
    <row r="254" spans="3:5" ht="12.75">
      <c r="C254" s="170"/>
      <c r="D254" s="170"/>
      <c r="E254" s="170"/>
    </row>
    <row r="255" spans="3:5" ht="12.75">
      <c r="C255" s="170"/>
      <c r="D255" s="170"/>
      <c r="E255" s="170"/>
    </row>
    <row r="256" spans="3:5" ht="12.75">
      <c r="C256" s="170"/>
      <c r="D256" s="170"/>
      <c r="E256" s="170"/>
    </row>
    <row r="257" spans="3:5" ht="12.75">
      <c r="C257" s="170"/>
      <c r="D257" s="170"/>
      <c r="E257" s="170"/>
    </row>
    <row r="258" spans="3:5" ht="12.75">
      <c r="C258" s="170"/>
      <c r="D258" s="170"/>
      <c r="E258" s="170"/>
    </row>
    <row r="259" spans="3:5" ht="12.75">
      <c r="C259" s="170"/>
      <c r="D259" s="170"/>
      <c r="E259" s="170"/>
    </row>
    <row r="260" spans="3:5" ht="12.75">
      <c r="C260" s="170"/>
      <c r="D260" s="170"/>
      <c r="E260" s="170"/>
    </row>
    <row r="261" spans="3:5" ht="12.75">
      <c r="C261" s="170"/>
      <c r="D261" s="170"/>
      <c r="E261" s="170"/>
    </row>
    <row r="262" spans="3:5" ht="12.75">
      <c r="C262" s="170"/>
      <c r="D262" s="170"/>
      <c r="E262" s="170"/>
    </row>
    <row r="263" spans="3:5" ht="12.75">
      <c r="C263" s="170"/>
      <c r="D263" s="170"/>
      <c r="E263" s="170"/>
    </row>
    <row r="264" spans="3:5" ht="12.75">
      <c r="C264" s="170"/>
      <c r="D264" s="170"/>
      <c r="E264" s="170"/>
    </row>
    <row r="265" spans="3:5" ht="12.75">
      <c r="C265" s="170"/>
      <c r="D265" s="170"/>
      <c r="E265" s="170"/>
    </row>
    <row r="266" spans="3:5" ht="12.75">
      <c r="C266" s="170"/>
      <c r="D266" s="170"/>
      <c r="E266" s="170"/>
    </row>
    <row r="267" spans="3:5" ht="12.75">
      <c r="C267" s="170"/>
      <c r="D267" s="170"/>
      <c r="E267" s="170"/>
    </row>
    <row r="268" spans="3:5" ht="12.75">
      <c r="C268" s="170"/>
      <c r="D268" s="170"/>
      <c r="E268" s="170"/>
    </row>
    <row r="269" spans="3:5" ht="12.75">
      <c r="C269" s="170"/>
      <c r="D269" s="170"/>
      <c r="E269" s="170"/>
    </row>
    <row r="270" spans="3:5" ht="12.75">
      <c r="C270" s="170"/>
      <c r="D270" s="170"/>
      <c r="E270" s="170"/>
    </row>
    <row r="271" spans="3:5" ht="12.75">
      <c r="C271" s="170"/>
      <c r="D271" s="170"/>
      <c r="E271" s="170"/>
    </row>
    <row r="272" spans="3:5" ht="12.75">
      <c r="C272" s="170"/>
      <c r="D272" s="170"/>
      <c r="E272" s="170"/>
    </row>
    <row r="273" spans="3:5" ht="12.75">
      <c r="C273" s="170"/>
      <c r="D273" s="170"/>
      <c r="E273" s="170"/>
    </row>
    <row r="274" spans="3:5" ht="12.75">
      <c r="C274" s="170"/>
      <c r="D274" s="170"/>
      <c r="E274" s="170"/>
    </row>
    <row r="275" spans="3:5" ht="12.75">
      <c r="C275" s="170"/>
      <c r="D275" s="170"/>
      <c r="E275" s="170"/>
    </row>
    <row r="276" spans="3:5" ht="12.75">
      <c r="C276" s="170"/>
      <c r="D276" s="170"/>
      <c r="E276" s="170"/>
    </row>
  </sheetData>
  <sheetProtection/>
  <mergeCells count="18">
    <mergeCell ref="A141:A142"/>
    <mergeCell ref="B141:B142"/>
    <mergeCell ref="C141:E141"/>
    <mergeCell ref="C120:E120"/>
    <mergeCell ref="A126:B126"/>
    <mergeCell ref="A130:A131"/>
    <mergeCell ref="B130:B131"/>
    <mergeCell ref="C130:E130"/>
    <mergeCell ref="A127:B127"/>
    <mergeCell ref="A128:B128"/>
    <mergeCell ref="A5:A6"/>
    <mergeCell ref="B5:B6"/>
    <mergeCell ref="A120:A121"/>
    <mergeCell ref="B120:B121"/>
    <mergeCell ref="C5:E5"/>
    <mergeCell ref="A63:A64"/>
    <mergeCell ref="B63:B64"/>
    <mergeCell ref="C63:E63"/>
  </mergeCells>
  <printOptions/>
  <pageMargins left="0.39375" right="0.31527777777777777" top="0.27569444444444446" bottom="0.27569444444444446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2"/>
  <sheetViews>
    <sheetView zoomScaleSheetLayoutView="100" zoomScalePageLayoutView="0" workbookViewId="0" topLeftCell="A1">
      <selection activeCell="B3" sqref="B3"/>
    </sheetView>
  </sheetViews>
  <sheetFormatPr defaultColWidth="10.25390625" defaultRowHeight="12.75"/>
  <cols>
    <col min="1" max="1" width="35.625" style="655" customWidth="1"/>
    <col min="2" max="2" width="14.75390625" style="655" customWidth="1"/>
    <col min="3" max="3" width="10.00390625" style="655" customWidth="1"/>
    <col min="4" max="6" width="13.625" style="655" customWidth="1"/>
    <col min="7" max="16384" width="10.25390625" style="655" customWidth="1"/>
  </cols>
  <sheetData>
    <row r="1" spans="1:7" s="491" customFormat="1" ht="17.25">
      <c r="A1" s="492"/>
      <c r="B1" s="656"/>
      <c r="D1" s="492"/>
      <c r="E1" s="492"/>
      <c r="F1" s="492"/>
      <c r="G1" s="492"/>
    </row>
    <row r="2" spans="1:7" s="491" customFormat="1" ht="17.25">
      <c r="A2" s="492"/>
      <c r="B2" s="656"/>
      <c r="D2" s="492"/>
      <c r="E2" s="492"/>
      <c r="F2" s="492"/>
      <c r="G2" s="492"/>
    </row>
    <row r="3" spans="1:7" s="491" customFormat="1" ht="19.5" customHeight="1">
      <c r="A3" s="494"/>
      <c r="B3" s="656"/>
      <c r="D3" s="492"/>
      <c r="E3" s="492"/>
      <c r="F3" s="492"/>
      <c r="G3" s="492"/>
    </row>
    <row r="4" spans="1:7" s="491" customFormat="1" ht="19.5" customHeight="1">
      <c r="A4" s="657" t="s">
        <v>1424</v>
      </c>
      <c r="B4" s="656"/>
      <c r="D4" s="492"/>
      <c r="E4" s="492"/>
      <c r="F4" s="492"/>
      <c r="G4" s="492"/>
    </row>
    <row r="5" spans="1:6" ht="25.5" customHeight="1">
      <c r="A5" s="1134" t="s">
        <v>1425</v>
      </c>
      <c r="B5" s="1134"/>
      <c r="C5" s="1030" t="s">
        <v>2685</v>
      </c>
      <c r="D5" s="1031" t="s">
        <v>889</v>
      </c>
      <c r="E5" s="1031"/>
      <c r="F5" s="1031"/>
    </row>
    <row r="6" spans="1:6" ht="12.75">
      <c r="A6" s="658" t="s">
        <v>1426</v>
      </c>
      <c r="B6" s="496" t="s">
        <v>1427</v>
      </c>
      <c r="C6" s="1030"/>
      <c r="D6" s="496" t="s">
        <v>1451</v>
      </c>
      <c r="E6" s="497" t="s">
        <v>1452</v>
      </c>
      <c r="F6" s="498" t="s">
        <v>1453</v>
      </c>
    </row>
    <row r="7" spans="1:6" ht="12.75" customHeight="1">
      <c r="A7" s="567" t="s">
        <v>1428</v>
      </c>
      <c r="B7" s="504" t="s">
        <v>1429</v>
      </c>
      <c r="C7" s="504" t="s">
        <v>1430</v>
      </c>
      <c r="D7" s="536">
        <v>1427</v>
      </c>
      <c r="E7" s="417">
        <f aca="true" t="shared" si="0" ref="E7:E38">CEILING(D7*0.95,1)</f>
        <v>1356</v>
      </c>
      <c r="F7" s="418">
        <f aca="true" t="shared" si="1" ref="F7:F38">CEILING(D7*0.9,1)</f>
        <v>1285</v>
      </c>
    </row>
    <row r="8" spans="1:6" ht="12.75">
      <c r="A8" s="567" t="s">
        <v>1431</v>
      </c>
      <c r="B8" s="504" t="s">
        <v>1429</v>
      </c>
      <c r="C8" s="509" t="s">
        <v>1432</v>
      </c>
      <c r="D8" s="515">
        <v>1703</v>
      </c>
      <c r="E8" s="423">
        <f t="shared" si="0"/>
        <v>1618</v>
      </c>
      <c r="F8" s="424">
        <f t="shared" si="1"/>
        <v>1533</v>
      </c>
    </row>
    <row r="9" spans="1:6" ht="12.75" customHeight="1">
      <c r="A9" s="567" t="s">
        <v>1433</v>
      </c>
      <c r="B9" s="504" t="s">
        <v>1429</v>
      </c>
      <c r="C9" s="504" t="s">
        <v>1434</v>
      </c>
      <c r="D9" s="536">
        <v>1966</v>
      </c>
      <c r="E9" s="417">
        <f t="shared" si="0"/>
        <v>1868</v>
      </c>
      <c r="F9" s="418">
        <f t="shared" si="1"/>
        <v>1770</v>
      </c>
    </row>
    <row r="10" spans="1:6" ht="12.75">
      <c r="A10" s="567" t="s">
        <v>1435</v>
      </c>
      <c r="B10" s="504" t="s">
        <v>1429</v>
      </c>
      <c r="C10" s="509" t="s">
        <v>1436</v>
      </c>
      <c r="D10" s="515">
        <v>2229</v>
      </c>
      <c r="E10" s="423">
        <f t="shared" si="0"/>
        <v>2118</v>
      </c>
      <c r="F10" s="424">
        <f t="shared" si="1"/>
        <v>2007</v>
      </c>
    </row>
    <row r="11" spans="1:6" ht="12.75" customHeight="1">
      <c r="A11" s="567" t="s">
        <v>1437</v>
      </c>
      <c r="B11" s="504" t="s">
        <v>1429</v>
      </c>
      <c r="C11" s="509" t="s">
        <v>1438</v>
      </c>
      <c r="D11" s="515">
        <v>2406</v>
      </c>
      <c r="E11" s="423">
        <f t="shared" si="0"/>
        <v>2286</v>
      </c>
      <c r="F11" s="424">
        <f t="shared" si="1"/>
        <v>2166</v>
      </c>
    </row>
    <row r="12" spans="1:6" ht="12.75">
      <c r="A12" s="567" t="s">
        <v>1439</v>
      </c>
      <c r="B12" s="504" t="s">
        <v>1429</v>
      </c>
      <c r="C12" s="509" t="s">
        <v>1440</v>
      </c>
      <c r="D12" s="515">
        <v>2793</v>
      </c>
      <c r="E12" s="423">
        <f t="shared" si="0"/>
        <v>2654</v>
      </c>
      <c r="F12" s="424">
        <f t="shared" si="1"/>
        <v>2514</v>
      </c>
    </row>
    <row r="13" spans="1:6" ht="12.75">
      <c r="A13" s="567" t="s">
        <v>1441</v>
      </c>
      <c r="B13" s="504" t="s">
        <v>1429</v>
      </c>
      <c r="C13" s="509" t="s">
        <v>1442</v>
      </c>
      <c r="D13" s="515">
        <v>3069</v>
      </c>
      <c r="E13" s="423">
        <f t="shared" si="0"/>
        <v>2916</v>
      </c>
      <c r="F13" s="424">
        <f t="shared" si="1"/>
        <v>2763</v>
      </c>
    </row>
    <row r="14" spans="1:6" ht="12.75" customHeight="1">
      <c r="A14" s="567" t="s">
        <v>1443</v>
      </c>
      <c r="B14" s="504" t="s">
        <v>1429</v>
      </c>
      <c r="C14" s="509" t="s">
        <v>1444</v>
      </c>
      <c r="D14" s="515">
        <v>3332</v>
      </c>
      <c r="E14" s="423">
        <f t="shared" si="0"/>
        <v>3166</v>
      </c>
      <c r="F14" s="424">
        <f t="shared" si="1"/>
        <v>2999</v>
      </c>
    </row>
    <row r="15" spans="1:6" ht="12.75">
      <c r="A15" s="567" t="s">
        <v>1517</v>
      </c>
      <c r="B15" s="504" t="s">
        <v>1429</v>
      </c>
      <c r="C15" s="509" t="s">
        <v>1518</v>
      </c>
      <c r="D15" s="515">
        <v>3595</v>
      </c>
      <c r="E15" s="423">
        <f t="shared" si="0"/>
        <v>3416</v>
      </c>
      <c r="F15" s="424">
        <f t="shared" si="1"/>
        <v>3236</v>
      </c>
    </row>
    <row r="16" spans="1:6" ht="12.75">
      <c r="A16" s="567" t="s">
        <v>1519</v>
      </c>
      <c r="B16" s="509" t="s">
        <v>1520</v>
      </c>
      <c r="C16" s="509" t="s">
        <v>1521</v>
      </c>
      <c r="D16" s="515">
        <v>1547</v>
      </c>
      <c r="E16" s="423">
        <f t="shared" si="0"/>
        <v>1470</v>
      </c>
      <c r="F16" s="424">
        <f t="shared" si="1"/>
        <v>1393</v>
      </c>
    </row>
    <row r="17" spans="1:6" ht="12.75" customHeight="1">
      <c r="A17" s="567" t="s">
        <v>1522</v>
      </c>
      <c r="B17" s="509" t="s">
        <v>1520</v>
      </c>
      <c r="C17" s="509" t="s">
        <v>1523</v>
      </c>
      <c r="D17" s="515">
        <v>1853</v>
      </c>
      <c r="E17" s="423">
        <f t="shared" si="0"/>
        <v>1761</v>
      </c>
      <c r="F17" s="424">
        <f t="shared" si="1"/>
        <v>1668</v>
      </c>
    </row>
    <row r="18" spans="1:6" ht="12.75">
      <c r="A18" s="567" t="s">
        <v>1524</v>
      </c>
      <c r="B18" s="509" t="s">
        <v>1520</v>
      </c>
      <c r="C18" s="509" t="s">
        <v>1525</v>
      </c>
      <c r="D18" s="515">
        <v>2146</v>
      </c>
      <c r="E18" s="423">
        <f t="shared" si="0"/>
        <v>2039</v>
      </c>
      <c r="F18" s="424">
        <f t="shared" si="1"/>
        <v>1932</v>
      </c>
    </row>
    <row r="19" spans="1:6" ht="12.75">
      <c r="A19" s="567" t="s">
        <v>1526</v>
      </c>
      <c r="B19" s="509" t="s">
        <v>1520</v>
      </c>
      <c r="C19" s="509" t="s">
        <v>1527</v>
      </c>
      <c r="D19" s="515">
        <v>2439</v>
      </c>
      <c r="E19" s="423">
        <f t="shared" si="0"/>
        <v>2318</v>
      </c>
      <c r="F19" s="424">
        <f t="shared" si="1"/>
        <v>2196</v>
      </c>
    </row>
    <row r="20" spans="1:6" ht="12.75" customHeight="1">
      <c r="A20" s="567" t="s">
        <v>1528</v>
      </c>
      <c r="B20" s="509" t="s">
        <v>1520</v>
      </c>
      <c r="C20" s="509" t="s">
        <v>1529</v>
      </c>
      <c r="D20" s="515">
        <v>2646</v>
      </c>
      <c r="E20" s="423">
        <f t="shared" si="0"/>
        <v>2514</v>
      </c>
      <c r="F20" s="424">
        <f t="shared" si="1"/>
        <v>2382</v>
      </c>
    </row>
    <row r="21" spans="1:6" ht="12.75">
      <c r="A21" s="567" t="s">
        <v>1530</v>
      </c>
      <c r="B21" s="509" t="s">
        <v>1520</v>
      </c>
      <c r="C21" s="509" t="s">
        <v>1531</v>
      </c>
      <c r="D21" s="515">
        <v>3063</v>
      </c>
      <c r="E21" s="423">
        <f t="shared" si="0"/>
        <v>2910</v>
      </c>
      <c r="F21" s="424">
        <f t="shared" si="1"/>
        <v>2757</v>
      </c>
    </row>
    <row r="22" spans="1:6" ht="12.75">
      <c r="A22" s="567" t="s">
        <v>1532</v>
      </c>
      <c r="B22" s="509" t="s">
        <v>1520</v>
      </c>
      <c r="C22" s="509" t="s">
        <v>1533</v>
      </c>
      <c r="D22" s="515">
        <v>3369</v>
      </c>
      <c r="E22" s="423">
        <f t="shared" si="0"/>
        <v>3201</v>
      </c>
      <c r="F22" s="424">
        <f t="shared" si="1"/>
        <v>3033</v>
      </c>
    </row>
    <row r="23" spans="1:6" ht="12.75" customHeight="1">
      <c r="A23" s="567" t="s">
        <v>1534</v>
      </c>
      <c r="B23" s="509" t="s">
        <v>1520</v>
      </c>
      <c r="C23" s="509" t="s">
        <v>1535</v>
      </c>
      <c r="D23" s="515">
        <v>3662</v>
      </c>
      <c r="E23" s="423">
        <f t="shared" si="0"/>
        <v>3479</v>
      </c>
      <c r="F23" s="424">
        <f t="shared" si="1"/>
        <v>3296</v>
      </c>
    </row>
    <row r="24" spans="1:6" ht="12.75">
      <c r="A24" s="567" t="s">
        <v>1536</v>
      </c>
      <c r="B24" s="509" t="s">
        <v>1520</v>
      </c>
      <c r="C24" s="509" t="s">
        <v>1537</v>
      </c>
      <c r="D24" s="515">
        <v>3955</v>
      </c>
      <c r="E24" s="423">
        <f t="shared" si="0"/>
        <v>3758</v>
      </c>
      <c r="F24" s="424">
        <f t="shared" si="1"/>
        <v>3560</v>
      </c>
    </row>
    <row r="25" spans="1:6" ht="12.75">
      <c r="A25" s="567" t="s">
        <v>1538</v>
      </c>
      <c r="B25" s="509" t="s">
        <v>1520</v>
      </c>
      <c r="C25" s="509" t="s">
        <v>1539</v>
      </c>
      <c r="D25" s="515">
        <v>4248</v>
      </c>
      <c r="E25" s="423">
        <f t="shared" si="0"/>
        <v>4036</v>
      </c>
      <c r="F25" s="424">
        <f t="shared" si="1"/>
        <v>3824</v>
      </c>
    </row>
    <row r="26" spans="1:6" ht="12.75" customHeight="1">
      <c r="A26" s="567" t="s">
        <v>1540</v>
      </c>
      <c r="B26" s="509" t="s">
        <v>1520</v>
      </c>
      <c r="C26" s="509" t="s">
        <v>1541</v>
      </c>
      <c r="D26" s="515">
        <v>4455</v>
      </c>
      <c r="E26" s="423">
        <f t="shared" si="0"/>
        <v>4233</v>
      </c>
      <c r="F26" s="424">
        <f t="shared" si="1"/>
        <v>4010</v>
      </c>
    </row>
    <row r="27" spans="1:6" ht="12.75">
      <c r="A27" s="567" t="s">
        <v>1542</v>
      </c>
      <c r="B27" s="509" t="s">
        <v>1520</v>
      </c>
      <c r="C27" s="509" t="s">
        <v>1543</v>
      </c>
      <c r="D27" s="515">
        <v>4748</v>
      </c>
      <c r="E27" s="423">
        <f t="shared" si="0"/>
        <v>4511</v>
      </c>
      <c r="F27" s="424">
        <f t="shared" si="1"/>
        <v>4274</v>
      </c>
    </row>
    <row r="28" spans="1:6" ht="12.75">
      <c r="A28" s="567" t="s">
        <v>1544</v>
      </c>
      <c r="B28" s="509" t="s">
        <v>1520</v>
      </c>
      <c r="C28" s="509" t="s">
        <v>1545</v>
      </c>
      <c r="D28" s="515">
        <v>5041</v>
      </c>
      <c r="E28" s="423">
        <f t="shared" si="0"/>
        <v>4789</v>
      </c>
      <c r="F28" s="424">
        <f t="shared" si="1"/>
        <v>4537</v>
      </c>
    </row>
    <row r="29" spans="1:6" ht="12.75" customHeight="1">
      <c r="A29" s="567" t="s">
        <v>1546</v>
      </c>
      <c r="B29" s="509" t="s">
        <v>1520</v>
      </c>
      <c r="C29" s="509" t="s">
        <v>1547</v>
      </c>
      <c r="D29" s="515">
        <v>5347</v>
      </c>
      <c r="E29" s="423">
        <f t="shared" si="0"/>
        <v>5080</v>
      </c>
      <c r="F29" s="424">
        <f t="shared" si="1"/>
        <v>4813</v>
      </c>
    </row>
    <row r="30" spans="1:6" ht="12.75">
      <c r="A30" s="567" t="s">
        <v>1548</v>
      </c>
      <c r="B30" s="509" t="s">
        <v>1520</v>
      </c>
      <c r="C30" s="509" t="s">
        <v>1549</v>
      </c>
      <c r="D30" s="515">
        <v>5640</v>
      </c>
      <c r="E30" s="423">
        <f t="shared" si="0"/>
        <v>5358</v>
      </c>
      <c r="F30" s="424">
        <f t="shared" si="1"/>
        <v>5076</v>
      </c>
    </row>
    <row r="31" spans="1:6" ht="12.75">
      <c r="A31" s="567" t="s">
        <v>1550</v>
      </c>
      <c r="B31" s="509" t="s">
        <v>1551</v>
      </c>
      <c r="C31" s="509" t="s">
        <v>1552</v>
      </c>
      <c r="D31" s="515">
        <v>2710</v>
      </c>
      <c r="E31" s="423">
        <f t="shared" si="0"/>
        <v>2575</v>
      </c>
      <c r="F31" s="424">
        <f t="shared" si="1"/>
        <v>2439</v>
      </c>
    </row>
    <row r="32" spans="1:6" ht="12.75">
      <c r="A32" s="567" t="s">
        <v>1553</v>
      </c>
      <c r="B32" s="509" t="s">
        <v>1551</v>
      </c>
      <c r="C32" s="509" t="s">
        <v>1554</v>
      </c>
      <c r="D32" s="515">
        <v>3097</v>
      </c>
      <c r="E32" s="423">
        <f t="shared" si="0"/>
        <v>2943</v>
      </c>
      <c r="F32" s="424">
        <f t="shared" si="1"/>
        <v>2788</v>
      </c>
    </row>
    <row r="33" spans="1:6" ht="12.75" customHeight="1">
      <c r="A33" s="567" t="s">
        <v>1555</v>
      </c>
      <c r="B33" s="509" t="s">
        <v>1551</v>
      </c>
      <c r="C33" s="509" t="s">
        <v>1556</v>
      </c>
      <c r="D33" s="515">
        <v>3398</v>
      </c>
      <c r="E33" s="423">
        <f t="shared" si="0"/>
        <v>3229</v>
      </c>
      <c r="F33" s="424">
        <f t="shared" si="1"/>
        <v>3059</v>
      </c>
    </row>
    <row r="34" spans="1:6" ht="12.75">
      <c r="A34" s="567" t="s">
        <v>1557</v>
      </c>
      <c r="B34" s="509" t="s">
        <v>1551</v>
      </c>
      <c r="C34" s="509" t="s">
        <v>1558</v>
      </c>
      <c r="D34" s="515">
        <v>3909</v>
      </c>
      <c r="E34" s="423">
        <f t="shared" si="0"/>
        <v>3714</v>
      </c>
      <c r="F34" s="424">
        <f t="shared" si="1"/>
        <v>3519</v>
      </c>
    </row>
    <row r="35" spans="1:6" ht="12.75">
      <c r="A35" s="567" t="s">
        <v>1559</v>
      </c>
      <c r="B35" s="509" t="s">
        <v>1551</v>
      </c>
      <c r="C35" s="509" t="s">
        <v>1560</v>
      </c>
      <c r="D35" s="515">
        <v>4309</v>
      </c>
      <c r="E35" s="423">
        <f t="shared" si="0"/>
        <v>4094</v>
      </c>
      <c r="F35" s="424">
        <f t="shared" si="1"/>
        <v>3879</v>
      </c>
    </row>
    <row r="36" spans="1:6" ht="12.75" customHeight="1">
      <c r="A36" s="567" t="s">
        <v>1561</v>
      </c>
      <c r="B36" s="509" t="s">
        <v>1551</v>
      </c>
      <c r="C36" s="509" t="s">
        <v>1562</v>
      </c>
      <c r="D36" s="515">
        <v>4696</v>
      </c>
      <c r="E36" s="423">
        <f t="shared" si="0"/>
        <v>4462</v>
      </c>
      <c r="F36" s="424">
        <f t="shared" si="1"/>
        <v>4227</v>
      </c>
    </row>
    <row r="37" spans="1:6" ht="12.75">
      <c r="A37" s="567" t="s">
        <v>1563</v>
      </c>
      <c r="B37" s="509" t="s">
        <v>1551</v>
      </c>
      <c r="C37" s="509" t="s">
        <v>1564</v>
      </c>
      <c r="D37" s="515">
        <v>5083</v>
      </c>
      <c r="E37" s="423">
        <f t="shared" si="0"/>
        <v>4829</v>
      </c>
      <c r="F37" s="424">
        <f t="shared" si="1"/>
        <v>4575</v>
      </c>
    </row>
    <row r="38" spans="1:6" ht="12.75">
      <c r="A38" s="567" t="s">
        <v>1565</v>
      </c>
      <c r="B38" s="509" t="s">
        <v>1551</v>
      </c>
      <c r="C38" s="509" t="s">
        <v>1566</v>
      </c>
      <c r="D38" s="515">
        <v>5470</v>
      </c>
      <c r="E38" s="423">
        <f t="shared" si="0"/>
        <v>5197</v>
      </c>
      <c r="F38" s="424">
        <f t="shared" si="1"/>
        <v>4923</v>
      </c>
    </row>
    <row r="39" spans="1:6" ht="12.75" customHeight="1">
      <c r="A39" s="567" t="s">
        <v>1567</v>
      </c>
      <c r="B39" s="509" t="s">
        <v>1551</v>
      </c>
      <c r="C39" s="509" t="s">
        <v>1568</v>
      </c>
      <c r="D39" s="515">
        <v>5771</v>
      </c>
      <c r="E39" s="423">
        <f aca="true" t="shared" si="2" ref="E39:E56">CEILING(D39*0.95,1)</f>
        <v>5483</v>
      </c>
      <c r="F39" s="424">
        <f aca="true" t="shared" si="3" ref="F39:F56">CEILING(D39*0.9,1)</f>
        <v>5194</v>
      </c>
    </row>
    <row r="40" spans="1:6" ht="12.75">
      <c r="A40" s="567" t="s">
        <v>1569</v>
      </c>
      <c r="B40" s="509" t="s">
        <v>1551</v>
      </c>
      <c r="C40" s="509" t="s">
        <v>1570</v>
      </c>
      <c r="D40" s="515">
        <v>6158</v>
      </c>
      <c r="E40" s="423">
        <f t="shared" si="2"/>
        <v>5851</v>
      </c>
      <c r="F40" s="424">
        <f t="shared" si="3"/>
        <v>5543</v>
      </c>
    </row>
    <row r="41" spans="1:6" ht="12.75">
      <c r="A41" s="567" t="s">
        <v>1571</v>
      </c>
      <c r="B41" s="509" t="s">
        <v>1551</v>
      </c>
      <c r="C41" s="509" t="s">
        <v>1572</v>
      </c>
      <c r="D41" s="515">
        <v>6545</v>
      </c>
      <c r="E41" s="423">
        <f t="shared" si="2"/>
        <v>6218</v>
      </c>
      <c r="F41" s="424">
        <f t="shared" si="3"/>
        <v>5891</v>
      </c>
    </row>
    <row r="42" spans="1:6" ht="12.75" customHeight="1">
      <c r="A42" s="567" t="s">
        <v>1573</v>
      </c>
      <c r="B42" s="509" t="s">
        <v>1551</v>
      </c>
      <c r="C42" s="509" t="s">
        <v>1574</v>
      </c>
      <c r="D42" s="515">
        <v>6945</v>
      </c>
      <c r="E42" s="423">
        <f t="shared" si="2"/>
        <v>6598</v>
      </c>
      <c r="F42" s="424">
        <f t="shared" si="3"/>
        <v>6251</v>
      </c>
    </row>
    <row r="43" spans="1:6" ht="12.75">
      <c r="A43" s="567" t="s">
        <v>1575</v>
      </c>
      <c r="B43" s="509" t="s">
        <v>1551</v>
      </c>
      <c r="C43" s="509" t="s">
        <v>1576</v>
      </c>
      <c r="D43" s="515">
        <v>7332</v>
      </c>
      <c r="E43" s="423">
        <f t="shared" si="2"/>
        <v>6966</v>
      </c>
      <c r="F43" s="424">
        <f t="shared" si="3"/>
        <v>6599</v>
      </c>
    </row>
    <row r="44" spans="1:6" ht="12.75">
      <c r="A44" s="567" t="s">
        <v>1577</v>
      </c>
      <c r="B44" s="509" t="s">
        <v>1578</v>
      </c>
      <c r="C44" s="509" t="s">
        <v>1579</v>
      </c>
      <c r="D44" s="515">
        <v>5891</v>
      </c>
      <c r="E44" s="423">
        <f t="shared" si="2"/>
        <v>5597</v>
      </c>
      <c r="F44" s="424">
        <f t="shared" si="3"/>
        <v>5302</v>
      </c>
    </row>
    <row r="45" spans="1:6" ht="12.75" customHeight="1">
      <c r="A45" s="567" t="s">
        <v>1580</v>
      </c>
      <c r="B45" s="509" t="s">
        <v>1578</v>
      </c>
      <c r="C45" s="509" t="s">
        <v>1581</v>
      </c>
      <c r="D45" s="515">
        <v>6341</v>
      </c>
      <c r="E45" s="423">
        <f t="shared" si="2"/>
        <v>6024</v>
      </c>
      <c r="F45" s="424">
        <f t="shared" si="3"/>
        <v>5707</v>
      </c>
    </row>
    <row r="46" spans="1:6" ht="12.75">
      <c r="A46" s="567" t="s">
        <v>1582</v>
      </c>
      <c r="B46" s="509" t="s">
        <v>1578</v>
      </c>
      <c r="C46" s="509" t="s">
        <v>1583</v>
      </c>
      <c r="D46" s="515">
        <v>6683</v>
      </c>
      <c r="E46" s="423">
        <f t="shared" si="2"/>
        <v>6349</v>
      </c>
      <c r="F46" s="424">
        <f t="shared" si="3"/>
        <v>6015</v>
      </c>
    </row>
    <row r="47" spans="1:6" ht="12.75">
      <c r="A47" s="567" t="s">
        <v>1584</v>
      </c>
      <c r="B47" s="509" t="s">
        <v>1578</v>
      </c>
      <c r="C47" s="509" t="s">
        <v>1585</v>
      </c>
      <c r="D47" s="515">
        <v>7133</v>
      </c>
      <c r="E47" s="423">
        <f t="shared" si="2"/>
        <v>6777</v>
      </c>
      <c r="F47" s="424">
        <f t="shared" si="3"/>
        <v>6420</v>
      </c>
    </row>
    <row r="48" spans="1:6" ht="12.75" customHeight="1">
      <c r="A48" s="567" t="s">
        <v>1586</v>
      </c>
      <c r="B48" s="509" t="s">
        <v>1578</v>
      </c>
      <c r="C48" s="509" t="s">
        <v>1587</v>
      </c>
      <c r="D48" s="515">
        <v>7583</v>
      </c>
      <c r="E48" s="423">
        <f t="shared" si="2"/>
        <v>7204</v>
      </c>
      <c r="F48" s="424">
        <f t="shared" si="3"/>
        <v>6825</v>
      </c>
    </row>
    <row r="49" spans="1:6" ht="12.75">
      <c r="A49" s="567" t="s">
        <v>1588</v>
      </c>
      <c r="B49" s="509" t="s">
        <v>1578</v>
      </c>
      <c r="C49" s="509" t="s">
        <v>1589</v>
      </c>
      <c r="D49" s="515">
        <v>8046</v>
      </c>
      <c r="E49" s="423">
        <f t="shared" si="2"/>
        <v>7644</v>
      </c>
      <c r="F49" s="424">
        <f t="shared" si="3"/>
        <v>7242</v>
      </c>
    </row>
    <row r="50" spans="1:6" ht="12.75">
      <c r="A50" s="567" t="s">
        <v>1590</v>
      </c>
      <c r="B50" s="509" t="s">
        <v>1578</v>
      </c>
      <c r="C50" s="509" t="s">
        <v>1591</v>
      </c>
      <c r="D50" s="515">
        <v>8496</v>
      </c>
      <c r="E50" s="423">
        <f t="shared" si="2"/>
        <v>8072</v>
      </c>
      <c r="F50" s="424">
        <f t="shared" si="3"/>
        <v>7647</v>
      </c>
    </row>
    <row r="51" spans="1:6" ht="12.75">
      <c r="A51" s="567" t="s">
        <v>1592</v>
      </c>
      <c r="B51" s="509" t="s">
        <v>1578</v>
      </c>
      <c r="C51" s="509" t="s">
        <v>1593</v>
      </c>
      <c r="D51" s="515">
        <v>8946</v>
      </c>
      <c r="E51" s="423">
        <f t="shared" si="2"/>
        <v>8499</v>
      </c>
      <c r="F51" s="424">
        <f t="shared" si="3"/>
        <v>8052</v>
      </c>
    </row>
    <row r="52" spans="1:6" ht="12.75">
      <c r="A52" s="567" t="s">
        <v>1594</v>
      </c>
      <c r="B52" s="509" t="s">
        <v>1578</v>
      </c>
      <c r="C52" s="509" t="s">
        <v>1595</v>
      </c>
      <c r="D52" s="515">
        <v>9288</v>
      </c>
      <c r="E52" s="423">
        <f t="shared" si="2"/>
        <v>8824</v>
      </c>
      <c r="F52" s="424">
        <f t="shared" si="3"/>
        <v>8360</v>
      </c>
    </row>
    <row r="53" spans="1:6" ht="12.75">
      <c r="A53" s="567" t="s">
        <v>1596</v>
      </c>
      <c r="B53" s="509" t="s">
        <v>1578</v>
      </c>
      <c r="C53" s="509" t="s">
        <v>1597</v>
      </c>
      <c r="D53" s="515">
        <v>9738</v>
      </c>
      <c r="E53" s="423">
        <f t="shared" si="2"/>
        <v>9252</v>
      </c>
      <c r="F53" s="424">
        <f t="shared" si="3"/>
        <v>8765</v>
      </c>
    </row>
    <row r="54" spans="1:6" ht="12.75">
      <c r="A54" s="567" t="s">
        <v>1598</v>
      </c>
      <c r="B54" s="509" t="s">
        <v>1578</v>
      </c>
      <c r="C54" s="509" t="s">
        <v>1599</v>
      </c>
      <c r="D54" s="515">
        <v>10188</v>
      </c>
      <c r="E54" s="423">
        <f t="shared" si="2"/>
        <v>9679</v>
      </c>
      <c r="F54" s="424">
        <f t="shared" si="3"/>
        <v>9170</v>
      </c>
    </row>
    <row r="55" spans="1:6" ht="12.75">
      <c r="A55" s="567" t="s">
        <v>1600</v>
      </c>
      <c r="B55" s="509" t="s">
        <v>1578</v>
      </c>
      <c r="C55" s="509" t="s">
        <v>1601</v>
      </c>
      <c r="D55" s="515">
        <v>10631</v>
      </c>
      <c r="E55" s="423">
        <f t="shared" si="2"/>
        <v>10100</v>
      </c>
      <c r="F55" s="424">
        <f t="shared" si="3"/>
        <v>9568</v>
      </c>
    </row>
    <row r="56" spans="1:6" ht="12.75">
      <c r="A56" s="567" t="s">
        <v>1602</v>
      </c>
      <c r="B56" s="509" t="s">
        <v>1578</v>
      </c>
      <c r="C56" s="496" t="s">
        <v>1603</v>
      </c>
      <c r="D56" s="540">
        <v>11101</v>
      </c>
      <c r="E56" s="450">
        <f t="shared" si="2"/>
        <v>10546</v>
      </c>
      <c r="F56" s="451">
        <f t="shared" si="3"/>
        <v>9991</v>
      </c>
    </row>
    <row r="57" ht="12.75">
      <c r="A57" s="657" t="s">
        <v>1604</v>
      </c>
    </row>
    <row r="58" spans="1:6" ht="12.75" customHeight="1">
      <c r="A58" s="1132" t="s">
        <v>1605</v>
      </c>
      <c r="B58" s="1133" t="s">
        <v>1606</v>
      </c>
      <c r="C58" s="1133" t="s">
        <v>2685</v>
      </c>
      <c r="D58" s="1031" t="s">
        <v>889</v>
      </c>
      <c r="E58" s="1031"/>
      <c r="F58" s="1031"/>
    </row>
    <row r="59" spans="1:6" ht="38.25" customHeight="1">
      <c r="A59" s="1132"/>
      <c r="B59" s="1133"/>
      <c r="C59" s="1133"/>
      <c r="D59" s="659" t="s">
        <v>1451</v>
      </c>
      <c r="E59" s="659" t="s">
        <v>1452</v>
      </c>
      <c r="F59" s="660" t="s">
        <v>1453</v>
      </c>
    </row>
    <row r="60" spans="1:6" ht="12.75">
      <c r="A60" s="639" t="s">
        <v>1607</v>
      </c>
      <c r="B60" s="661"/>
      <c r="C60" s="661" t="s">
        <v>1608</v>
      </c>
      <c r="D60" s="662">
        <v>923</v>
      </c>
      <c r="E60" s="663">
        <f aca="true" t="shared" si="4" ref="E60:E78">CEILING(D60*0.95,1)</f>
        <v>877</v>
      </c>
      <c r="F60" s="447">
        <f aca="true" t="shared" si="5" ref="F60:F78">CEILING(D60*0.9,1)</f>
        <v>831</v>
      </c>
    </row>
    <row r="61" spans="1:6" ht="12.75">
      <c r="A61" s="510" t="s">
        <v>1609</v>
      </c>
      <c r="B61" s="509"/>
      <c r="C61" s="509" t="s">
        <v>1610</v>
      </c>
      <c r="D61" s="515">
        <v>1037</v>
      </c>
      <c r="E61" s="664">
        <f t="shared" si="4"/>
        <v>986</v>
      </c>
      <c r="F61" s="424">
        <f t="shared" si="5"/>
        <v>934</v>
      </c>
    </row>
    <row r="62" spans="1:6" ht="12.75">
      <c r="A62" s="510" t="s">
        <v>1611</v>
      </c>
      <c r="B62" s="509"/>
      <c r="C62" s="509" t="s">
        <v>1612</v>
      </c>
      <c r="D62" s="515">
        <v>1178</v>
      </c>
      <c r="E62" s="664">
        <f t="shared" si="4"/>
        <v>1120</v>
      </c>
      <c r="F62" s="424">
        <f t="shared" si="5"/>
        <v>1061</v>
      </c>
    </row>
    <row r="63" spans="1:6" ht="12.75">
      <c r="A63" s="510" t="s">
        <v>1613</v>
      </c>
      <c r="B63" s="509"/>
      <c r="C63" s="509" t="s">
        <v>1614</v>
      </c>
      <c r="D63" s="515">
        <v>1140</v>
      </c>
      <c r="E63" s="664">
        <f t="shared" si="4"/>
        <v>1083</v>
      </c>
      <c r="F63" s="424">
        <f t="shared" si="5"/>
        <v>1026</v>
      </c>
    </row>
    <row r="64" spans="1:6" ht="12.75">
      <c r="A64" s="510" t="s">
        <v>1615</v>
      </c>
      <c r="B64" s="509"/>
      <c r="C64" s="509" t="s">
        <v>1616</v>
      </c>
      <c r="D64" s="515">
        <v>1293</v>
      </c>
      <c r="E64" s="664">
        <f t="shared" si="4"/>
        <v>1229</v>
      </c>
      <c r="F64" s="424">
        <f t="shared" si="5"/>
        <v>1164</v>
      </c>
    </row>
    <row r="65" spans="1:6" ht="12.75">
      <c r="A65" s="510" t="s">
        <v>1617</v>
      </c>
      <c r="B65" s="509"/>
      <c r="C65" s="509" t="s">
        <v>1618</v>
      </c>
      <c r="D65" s="515">
        <v>1473</v>
      </c>
      <c r="E65" s="664">
        <f t="shared" si="4"/>
        <v>1400</v>
      </c>
      <c r="F65" s="424">
        <f t="shared" si="5"/>
        <v>1326</v>
      </c>
    </row>
    <row r="66" spans="1:6" ht="12.75">
      <c r="A66" s="510" t="s">
        <v>1619</v>
      </c>
      <c r="B66" s="509"/>
      <c r="C66" s="509" t="s">
        <v>1620</v>
      </c>
      <c r="D66" s="515">
        <v>1740</v>
      </c>
      <c r="E66" s="664">
        <f t="shared" si="4"/>
        <v>1653</v>
      </c>
      <c r="F66" s="424">
        <f t="shared" si="5"/>
        <v>1566</v>
      </c>
    </row>
    <row r="67" spans="1:6" ht="12.75">
      <c r="A67" s="510" t="s">
        <v>1621</v>
      </c>
      <c r="B67" s="509"/>
      <c r="C67" s="509" t="s">
        <v>1622</v>
      </c>
      <c r="D67" s="515">
        <v>1238</v>
      </c>
      <c r="E67" s="664">
        <f t="shared" si="4"/>
        <v>1177</v>
      </c>
      <c r="F67" s="424">
        <f t="shared" si="5"/>
        <v>1115</v>
      </c>
    </row>
    <row r="68" spans="1:6" ht="12.75">
      <c r="A68" s="510" t="s">
        <v>1623</v>
      </c>
      <c r="B68" s="509"/>
      <c r="C68" s="509" t="s">
        <v>1624</v>
      </c>
      <c r="D68" s="515">
        <v>1403</v>
      </c>
      <c r="E68" s="664">
        <f t="shared" si="4"/>
        <v>1333</v>
      </c>
      <c r="F68" s="424">
        <f t="shared" si="5"/>
        <v>1263</v>
      </c>
    </row>
    <row r="69" spans="1:6" ht="12.75">
      <c r="A69" s="510" t="s">
        <v>1625</v>
      </c>
      <c r="B69" s="509"/>
      <c r="C69" s="509" t="s">
        <v>1626</v>
      </c>
      <c r="D69" s="515">
        <v>1602</v>
      </c>
      <c r="E69" s="664">
        <f t="shared" si="4"/>
        <v>1522</v>
      </c>
      <c r="F69" s="424">
        <f t="shared" si="5"/>
        <v>1442</v>
      </c>
    </row>
    <row r="70" spans="1:6" ht="12.75">
      <c r="A70" s="510" t="s">
        <v>1627</v>
      </c>
      <c r="B70" s="509"/>
      <c r="C70" s="509" t="s">
        <v>1628</v>
      </c>
      <c r="D70" s="515">
        <v>1881</v>
      </c>
      <c r="E70" s="664">
        <f t="shared" si="4"/>
        <v>1787</v>
      </c>
      <c r="F70" s="424">
        <f t="shared" si="5"/>
        <v>1693</v>
      </c>
    </row>
    <row r="71" spans="1:6" ht="12.75">
      <c r="A71" s="510" t="s">
        <v>1629</v>
      </c>
      <c r="B71" s="509"/>
      <c r="C71" s="509" t="s">
        <v>1630</v>
      </c>
      <c r="D71" s="515">
        <v>1342</v>
      </c>
      <c r="E71" s="664">
        <f t="shared" si="4"/>
        <v>1275</v>
      </c>
      <c r="F71" s="424">
        <f t="shared" si="5"/>
        <v>1208</v>
      </c>
    </row>
    <row r="72" spans="1:6" ht="12.75">
      <c r="A72" s="510" t="s">
        <v>1631</v>
      </c>
      <c r="B72" s="509"/>
      <c r="C72" s="509" t="s">
        <v>1632</v>
      </c>
      <c r="D72" s="515">
        <v>1517</v>
      </c>
      <c r="E72" s="664">
        <f t="shared" si="4"/>
        <v>1442</v>
      </c>
      <c r="F72" s="424">
        <f t="shared" si="5"/>
        <v>1366</v>
      </c>
    </row>
    <row r="73" spans="1:6" ht="12.75">
      <c r="A73" s="510" t="s">
        <v>1633</v>
      </c>
      <c r="B73" s="509"/>
      <c r="C73" s="509" t="s">
        <v>1620</v>
      </c>
      <c r="D73" s="515">
        <v>1737</v>
      </c>
      <c r="E73" s="664">
        <f t="shared" si="4"/>
        <v>1651</v>
      </c>
      <c r="F73" s="424">
        <f t="shared" si="5"/>
        <v>1564</v>
      </c>
    </row>
    <row r="74" spans="1:6" ht="12.75">
      <c r="A74" s="510" t="s">
        <v>1634</v>
      </c>
      <c r="B74" s="509"/>
      <c r="C74" s="509" t="s">
        <v>1635</v>
      </c>
      <c r="D74" s="515">
        <v>2046</v>
      </c>
      <c r="E74" s="664">
        <f t="shared" si="4"/>
        <v>1944</v>
      </c>
      <c r="F74" s="424">
        <f t="shared" si="5"/>
        <v>1842</v>
      </c>
    </row>
    <row r="75" spans="1:6" ht="12.75">
      <c r="A75" s="510" t="s">
        <v>1636</v>
      </c>
      <c r="B75" s="509"/>
      <c r="C75" s="509" t="s">
        <v>1637</v>
      </c>
      <c r="D75" s="515">
        <v>1565</v>
      </c>
      <c r="E75" s="664">
        <f t="shared" si="4"/>
        <v>1487</v>
      </c>
      <c r="F75" s="424">
        <f t="shared" si="5"/>
        <v>1409</v>
      </c>
    </row>
    <row r="76" spans="1:6" ht="12.75">
      <c r="A76" s="510" t="s">
        <v>1638</v>
      </c>
      <c r="B76" s="509"/>
      <c r="C76" s="509" t="s">
        <v>1265</v>
      </c>
      <c r="D76" s="515">
        <v>1803</v>
      </c>
      <c r="E76" s="664">
        <f t="shared" si="4"/>
        <v>1713</v>
      </c>
      <c r="F76" s="424">
        <f t="shared" si="5"/>
        <v>1623</v>
      </c>
    </row>
    <row r="77" spans="1:6" ht="12.75">
      <c r="A77" s="510" t="s">
        <v>1639</v>
      </c>
      <c r="B77" s="509"/>
      <c r="C77" s="509" t="s">
        <v>1640</v>
      </c>
      <c r="D77" s="515">
        <v>2087</v>
      </c>
      <c r="E77" s="664">
        <f t="shared" si="4"/>
        <v>1983</v>
      </c>
      <c r="F77" s="424">
        <f t="shared" si="5"/>
        <v>1879</v>
      </c>
    </row>
    <row r="78" spans="1:6" ht="12.75">
      <c r="A78" s="516" t="s">
        <v>1641</v>
      </c>
      <c r="B78" s="496"/>
      <c r="C78" s="496" t="s">
        <v>1642</v>
      </c>
      <c r="D78" s="540">
        <v>2459</v>
      </c>
      <c r="E78" s="665">
        <f t="shared" si="4"/>
        <v>2337</v>
      </c>
      <c r="F78" s="451">
        <f t="shared" si="5"/>
        <v>2214</v>
      </c>
    </row>
    <row r="79" ht="12.75">
      <c r="A79" s="657" t="s">
        <v>1643</v>
      </c>
    </row>
    <row r="80" spans="1:6" s="495" customFormat="1" ht="12.75" customHeight="1">
      <c r="A80" s="1122" t="s">
        <v>1644</v>
      </c>
      <c r="B80" s="1122"/>
      <c r="C80" s="1030" t="s">
        <v>2685</v>
      </c>
      <c r="D80" s="1031" t="s">
        <v>889</v>
      </c>
      <c r="E80" s="1031"/>
      <c r="F80" s="1031"/>
    </row>
    <row r="81" spans="1:6" s="495" customFormat="1" ht="24" customHeight="1">
      <c r="A81" s="1122"/>
      <c r="B81" s="1122"/>
      <c r="C81" s="1030"/>
      <c r="D81" s="496" t="s">
        <v>1451</v>
      </c>
      <c r="E81" s="497" t="s">
        <v>1452</v>
      </c>
      <c r="F81" s="498" t="s">
        <v>1453</v>
      </c>
    </row>
    <row r="82" spans="1:6" s="495" customFormat="1" ht="38.25" customHeight="1">
      <c r="A82" s="1135" t="s">
        <v>1645</v>
      </c>
      <c r="B82" s="1135"/>
      <c r="C82" s="661">
        <v>10.2</v>
      </c>
      <c r="D82" s="662">
        <v>1530</v>
      </c>
      <c r="E82" s="579" t="s">
        <v>1646</v>
      </c>
      <c r="F82" s="528" t="s">
        <v>1647</v>
      </c>
    </row>
    <row r="83" spans="1:6" s="495" customFormat="1" ht="38.25" customHeight="1">
      <c r="A83" s="1135" t="s">
        <v>1648</v>
      </c>
      <c r="B83" s="1135"/>
      <c r="C83" s="661">
        <v>14.6</v>
      </c>
      <c r="D83" s="662">
        <v>2200</v>
      </c>
      <c r="E83" s="579" t="s">
        <v>1646</v>
      </c>
      <c r="F83" s="528" t="s">
        <v>1647</v>
      </c>
    </row>
    <row r="84" spans="1:6" s="495" customFormat="1" ht="38.25" customHeight="1">
      <c r="A84" s="1136" t="s">
        <v>1649</v>
      </c>
      <c r="B84" s="1136"/>
      <c r="C84" s="509">
        <v>15.7</v>
      </c>
      <c r="D84" s="515">
        <v>2120</v>
      </c>
      <c r="E84" s="513" t="s">
        <v>1650</v>
      </c>
      <c r="F84" s="514" t="s">
        <v>1651</v>
      </c>
    </row>
    <row r="85" spans="1:6" s="495" customFormat="1" ht="38.25" customHeight="1">
      <c r="A85" s="1136" t="s">
        <v>1652</v>
      </c>
      <c r="B85" s="1136"/>
      <c r="C85" s="509">
        <v>25.7</v>
      </c>
      <c r="D85" s="515">
        <v>3380</v>
      </c>
      <c r="E85" s="513" t="s">
        <v>1650</v>
      </c>
      <c r="F85" s="514" t="s">
        <v>1651</v>
      </c>
    </row>
    <row r="86" spans="1:6" s="495" customFormat="1" ht="12.75" customHeight="1">
      <c r="A86" s="1136" t="s">
        <v>1653</v>
      </c>
      <c r="B86" s="1136"/>
      <c r="C86" s="509">
        <v>4.2</v>
      </c>
      <c r="D86" s="515">
        <v>576</v>
      </c>
      <c r="E86" s="423">
        <f aca="true" t="shared" si="6" ref="E86:E100">CEILING(D86*0.95,1)</f>
        <v>548</v>
      </c>
      <c r="F86" s="514">
        <f aca="true" t="shared" si="7" ref="F86:F100">CEILING(D86*0.9,1)</f>
        <v>519</v>
      </c>
    </row>
    <row r="87" spans="1:6" s="495" customFormat="1" ht="12.75" customHeight="1">
      <c r="A87" s="1136" t="s">
        <v>1654</v>
      </c>
      <c r="B87" s="1136"/>
      <c r="C87" s="509">
        <v>4.5</v>
      </c>
      <c r="D87" s="515">
        <v>611</v>
      </c>
      <c r="E87" s="423">
        <f t="shared" si="6"/>
        <v>581</v>
      </c>
      <c r="F87" s="514">
        <f t="shared" si="7"/>
        <v>550</v>
      </c>
    </row>
    <row r="88" spans="1:6" s="495" customFormat="1" ht="12.75" customHeight="1">
      <c r="A88" s="1136" t="s">
        <v>1655</v>
      </c>
      <c r="B88" s="1136"/>
      <c r="C88" s="509">
        <v>0.3</v>
      </c>
      <c r="D88" s="515">
        <v>30</v>
      </c>
      <c r="E88" s="423">
        <f t="shared" si="6"/>
        <v>29</v>
      </c>
      <c r="F88" s="514">
        <f t="shared" si="7"/>
        <v>27</v>
      </c>
    </row>
    <row r="89" spans="1:6" s="495" customFormat="1" ht="12.75" customHeight="1">
      <c r="A89" s="1136" t="s">
        <v>1656</v>
      </c>
      <c r="B89" s="1136"/>
      <c r="C89" s="509">
        <v>0.4</v>
      </c>
      <c r="D89" s="515">
        <v>35</v>
      </c>
      <c r="E89" s="423">
        <f t="shared" si="6"/>
        <v>34</v>
      </c>
      <c r="F89" s="514">
        <f t="shared" si="7"/>
        <v>32</v>
      </c>
    </row>
    <row r="90" spans="1:6" s="495" customFormat="1" ht="12.75" customHeight="1">
      <c r="A90" s="1136" t="s">
        <v>1657</v>
      </c>
      <c r="B90" s="1136"/>
      <c r="C90" s="509">
        <v>7.7</v>
      </c>
      <c r="D90" s="515">
        <v>1200</v>
      </c>
      <c r="E90" s="423">
        <f t="shared" si="6"/>
        <v>1140</v>
      </c>
      <c r="F90" s="514">
        <f t="shared" si="7"/>
        <v>1080</v>
      </c>
    </row>
    <row r="91" spans="1:6" s="495" customFormat="1" ht="24.75" customHeight="1">
      <c r="A91" s="1136" t="s">
        <v>1658</v>
      </c>
      <c r="B91" s="1136"/>
      <c r="C91" s="509">
        <v>20.2</v>
      </c>
      <c r="D91" s="515">
        <v>3200</v>
      </c>
      <c r="E91" s="423">
        <f t="shared" si="6"/>
        <v>3040</v>
      </c>
      <c r="F91" s="514">
        <f t="shared" si="7"/>
        <v>2880</v>
      </c>
    </row>
    <row r="92" spans="1:6" s="495" customFormat="1" ht="24.75" customHeight="1">
      <c r="A92" s="1136" t="s">
        <v>1659</v>
      </c>
      <c r="B92" s="1136"/>
      <c r="C92" s="509">
        <v>22</v>
      </c>
      <c r="D92" s="515">
        <v>3400</v>
      </c>
      <c r="E92" s="423">
        <f t="shared" si="6"/>
        <v>3230</v>
      </c>
      <c r="F92" s="514">
        <f t="shared" si="7"/>
        <v>3060</v>
      </c>
    </row>
    <row r="93" spans="1:6" s="495" customFormat="1" ht="24.75" customHeight="1">
      <c r="A93" s="1136" t="s">
        <v>1660</v>
      </c>
      <c r="B93" s="1136"/>
      <c r="C93" s="509">
        <v>24.3</v>
      </c>
      <c r="D93" s="515">
        <v>3500</v>
      </c>
      <c r="E93" s="423">
        <f t="shared" si="6"/>
        <v>3325</v>
      </c>
      <c r="F93" s="514">
        <f t="shared" si="7"/>
        <v>3150</v>
      </c>
    </row>
    <row r="94" spans="1:6" s="495" customFormat="1" ht="24.75" customHeight="1">
      <c r="A94" s="1136" t="s">
        <v>1661</v>
      </c>
      <c r="B94" s="1136"/>
      <c r="C94" s="509">
        <v>20.4</v>
      </c>
      <c r="D94" s="515">
        <v>3200</v>
      </c>
      <c r="E94" s="423">
        <f t="shared" si="6"/>
        <v>3040</v>
      </c>
      <c r="F94" s="514">
        <f t="shared" si="7"/>
        <v>2880</v>
      </c>
    </row>
    <row r="95" spans="1:6" s="495" customFormat="1" ht="24.75" customHeight="1">
      <c r="A95" s="1136" t="s">
        <v>1662</v>
      </c>
      <c r="B95" s="1136"/>
      <c r="C95" s="509">
        <v>22.2</v>
      </c>
      <c r="D95" s="515">
        <v>3400</v>
      </c>
      <c r="E95" s="423">
        <f t="shared" si="6"/>
        <v>3230</v>
      </c>
      <c r="F95" s="514">
        <f t="shared" si="7"/>
        <v>3060</v>
      </c>
    </row>
    <row r="96" spans="1:6" s="495" customFormat="1" ht="24.75" customHeight="1">
      <c r="A96" s="1136" t="s">
        <v>1663</v>
      </c>
      <c r="B96" s="1136"/>
      <c r="C96" s="509">
        <v>24.3</v>
      </c>
      <c r="D96" s="515">
        <v>3500</v>
      </c>
      <c r="E96" s="423">
        <f t="shared" si="6"/>
        <v>3325</v>
      </c>
      <c r="F96" s="514">
        <f t="shared" si="7"/>
        <v>3150</v>
      </c>
    </row>
    <row r="97" spans="1:6" s="495" customFormat="1" ht="13.5" customHeight="1">
      <c r="A97" s="1136" t="s">
        <v>1664</v>
      </c>
      <c r="B97" s="1136"/>
      <c r="C97" s="509">
        <v>0.3</v>
      </c>
      <c r="D97" s="515">
        <v>96</v>
      </c>
      <c r="E97" s="423">
        <f t="shared" si="6"/>
        <v>92</v>
      </c>
      <c r="F97" s="514">
        <f t="shared" si="7"/>
        <v>87</v>
      </c>
    </row>
    <row r="98" spans="1:6" s="495" customFormat="1" ht="25.5" customHeight="1">
      <c r="A98" s="1136" t="s">
        <v>1665</v>
      </c>
      <c r="B98" s="1136"/>
      <c r="C98" s="509">
        <v>0.5</v>
      </c>
      <c r="D98" s="515">
        <v>118</v>
      </c>
      <c r="E98" s="423">
        <f t="shared" si="6"/>
        <v>113</v>
      </c>
      <c r="F98" s="514">
        <f t="shared" si="7"/>
        <v>107</v>
      </c>
    </row>
    <row r="99" spans="1:6" s="495" customFormat="1" ht="25.5" customHeight="1">
      <c r="A99" s="1136" t="s">
        <v>1666</v>
      </c>
      <c r="B99" s="1136"/>
      <c r="C99" s="509">
        <v>0.7</v>
      </c>
      <c r="D99" s="515">
        <v>136</v>
      </c>
      <c r="E99" s="423">
        <f t="shared" si="6"/>
        <v>130</v>
      </c>
      <c r="F99" s="514">
        <f t="shared" si="7"/>
        <v>123</v>
      </c>
    </row>
    <row r="100" spans="1:6" s="495" customFormat="1" ht="25.5" customHeight="1">
      <c r="A100" s="1136" t="s">
        <v>1667</v>
      </c>
      <c r="B100" s="1136"/>
      <c r="C100" s="509">
        <v>0.8</v>
      </c>
      <c r="D100" s="515">
        <v>152</v>
      </c>
      <c r="E100" s="423">
        <f t="shared" si="6"/>
        <v>145</v>
      </c>
      <c r="F100" s="514">
        <f t="shared" si="7"/>
        <v>137</v>
      </c>
    </row>
    <row r="101" spans="1:6" s="495" customFormat="1" ht="24" customHeight="1">
      <c r="A101" s="1137" t="s">
        <v>1668</v>
      </c>
      <c r="B101" s="1137"/>
      <c r="C101" s="496">
        <v>2.9</v>
      </c>
      <c r="D101" s="540">
        <v>430</v>
      </c>
      <c r="E101" s="450">
        <v>323</v>
      </c>
      <c r="F101" s="519">
        <v>306</v>
      </c>
    </row>
    <row r="102" ht="12.75">
      <c r="A102" s="666" t="s">
        <v>1051</v>
      </c>
    </row>
  </sheetData>
  <sheetProtection/>
  <mergeCells count="30">
    <mergeCell ref="A100:B100"/>
    <mergeCell ref="A101:B101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89:B89"/>
    <mergeCell ref="A90:B90"/>
    <mergeCell ref="A80:B81"/>
    <mergeCell ref="C80:C81"/>
    <mergeCell ref="A85:B85"/>
    <mergeCell ref="A86:B86"/>
    <mergeCell ref="A87:B87"/>
    <mergeCell ref="A88:B88"/>
    <mergeCell ref="D80:F80"/>
    <mergeCell ref="A82:B82"/>
    <mergeCell ref="A83:B83"/>
    <mergeCell ref="A84:B84"/>
    <mergeCell ref="A5:B5"/>
    <mergeCell ref="C5:C6"/>
    <mergeCell ref="D5:F5"/>
    <mergeCell ref="A58:A59"/>
    <mergeCell ref="B58:B59"/>
    <mergeCell ref="C58:C59"/>
    <mergeCell ref="D58:F58"/>
  </mergeCells>
  <printOptions/>
  <pageMargins left="0.39375" right="0.31527777777777777" top="0.27569444444444446" bottom="0.27569444444444446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2011-06-15T11:42:03Z</dcterms:created>
  <dcterms:modified xsi:type="dcterms:W3CDTF">2011-06-20T07:54:09Z</dcterms:modified>
  <cp:category/>
  <cp:version/>
  <cp:contentType/>
  <cp:contentStatus/>
</cp:coreProperties>
</file>